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20" windowWidth="19440" windowHeight="11640" activeTab="0"/>
  </bookViews>
  <sheets>
    <sheet name="IOM revised budget" sheetId="1" r:id="rId1"/>
  </sheets>
  <definedNames/>
  <calcPr fullCalcOnLoad="1"/>
</workbook>
</file>

<file path=xl/sharedStrings.xml><?xml version="1.0" encoding="utf-8"?>
<sst xmlns="http://schemas.openxmlformats.org/spreadsheetml/2006/main" count="128" uniqueCount="89">
  <si>
    <t>Unit</t>
  </si>
  <si>
    <t>IOM - Joint monitoring in communities of origin (ONM, IOM, Min Agric, Min Plan) (2 communities / 1 mission a month)</t>
  </si>
  <si>
    <t>IOM - On-the-job training of ONM staff seconded to IOM (3 persons)</t>
  </si>
  <si>
    <t>IOM - Sensitization campaign</t>
  </si>
  <si>
    <t>IOM - Support to reinforcement of monitoring committee in targeted communities (1 committee per community / 3 meetings per committee)</t>
  </si>
  <si>
    <t>PTP - travel costs - monitoring (employers, consulates)</t>
  </si>
  <si>
    <t>IOM - Driver salary (2)</t>
  </si>
  <si>
    <t>IOM - Vehicle rental (2)</t>
  </si>
  <si>
    <t>IOM - Applicant registration, passport and visa processing fees</t>
  </si>
  <si>
    <t>QTY</t>
  </si>
  <si>
    <t>Duration</t>
  </si>
  <si>
    <t>Total USD</t>
  </si>
  <si>
    <t xml:space="preserve">International Staff </t>
  </si>
  <si>
    <t>Month</t>
  </si>
  <si>
    <t>National staff</t>
  </si>
  <si>
    <t>Office Costs</t>
  </si>
  <si>
    <t>Lump Sum</t>
  </si>
  <si>
    <t>Staff and Office</t>
  </si>
  <si>
    <t>Operational Costs:</t>
  </si>
  <si>
    <t>Lumpsum</t>
  </si>
  <si>
    <t xml:space="preserve">Budget Sub Total </t>
  </si>
  <si>
    <t>HQ Overhead (7%)</t>
  </si>
  <si>
    <t>BUDGET Grand Total:</t>
  </si>
  <si>
    <t>1st Tranch</t>
  </si>
  <si>
    <t>2nd Tranch</t>
  </si>
  <si>
    <t>Unit Cost USD</t>
  </si>
  <si>
    <t>Each</t>
  </si>
  <si>
    <t>1st tranche</t>
  </si>
  <si>
    <t>2nd Tranche</t>
  </si>
  <si>
    <t xml:space="preserve">IOM - Monthly meetings to facilitate coordination and information exchange between ONM, Ministry of Labor and USG consular officials </t>
  </si>
  <si>
    <t>IOM - Vehicle fuel and maintenance (2)</t>
  </si>
  <si>
    <t>Budget Amount requested:</t>
  </si>
  <si>
    <t>IOM - Workshop for labor migration stakeholders in PaP</t>
  </si>
  <si>
    <t>4 months</t>
  </si>
  <si>
    <t>10 months</t>
  </si>
  <si>
    <t>Project Type:</t>
  </si>
  <si>
    <t>IOM - Chief of Mission</t>
  </si>
  <si>
    <t>IOM - Programme Manager</t>
  </si>
  <si>
    <t>IOM - Core International Support Officials</t>
  </si>
  <si>
    <t>IOM - Project  assistant</t>
  </si>
  <si>
    <t>IOM - Labour migration assistant</t>
  </si>
  <si>
    <t>PTP - Admin</t>
  </si>
  <si>
    <t>IOM - Travel, subsistence and representation</t>
  </si>
  <si>
    <t>IOM - Communications</t>
  </si>
  <si>
    <t>IOM - Supplies</t>
  </si>
  <si>
    <t>IOM - Building</t>
  </si>
  <si>
    <t>IOM - IT equipment and maintenance</t>
  </si>
  <si>
    <t>IOM - Miscellaneous Office Costs (Security, Bank Charges etc )</t>
  </si>
  <si>
    <t>USD</t>
  </si>
  <si>
    <t>Labor Migration</t>
  </si>
  <si>
    <t>14 Months</t>
  </si>
  <si>
    <t xml:space="preserve">Project Title: </t>
  </si>
  <si>
    <t xml:space="preserve">Project Duration:  </t>
  </si>
  <si>
    <t>IOM - Community projects</t>
  </si>
  <si>
    <t>IOM - Technical support for community project development/implementation/supervision (to be specified upon identification of activities)</t>
  </si>
  <si>
    <t>Facilitation of Regular Circular Migration of Haitian Seasonal Workers to the US under the H2 Visa Program</t>
  </si>
  <si>
    <t>Sub-total (Phase 3):</t>
  </si>
  <si>
    <t>Sub-total (Phase 2):</t>
  </si>
  <si>
    <t>Staff Sub-total:</t>
  </si>
  <si>
    <t>Office Sub-total:</t>
  </si>
  <si>
    <t>Operations Sub-total:</t>
  </si>
  <si>
    <t>Sub-total(Phase 1):</t>
  </si>
  <si>
    <t>IOM - Core National Support staff</t>
  </si>
  <si>
    <t>IOM - Community mobilizer</t>
  </si>
  <si>
    <t xml:space="preserve">PTP - Building </t>
  </si>
  <si>
    <t>IOM - Joint monitoring missions of stakeholders (ONM, Min. Agric., Min Plan, Gov representative, CASEC)</t>
  </si>
  <si>
    <t xml:space="preserve">IOM - Pre-departure training of beneficiaires </t>
  </si>
  <si>
    <t>PTP - Reception for Arrival &amp; Departure of workers in the US w/ consulates</t>
  </si>
  <si>
    <t>PTP - Program Officer</t>
  </si>
  <si>
    <t xml:space="preserve">PTP - Managing Director </t>
  </si>
  <si>
    <t>IOM-Support establishment of ONM presence in the area of intervention</t>
  </si>
  <si>
    <t>PTP- Site visits to communities of origin with Employer Agents</t>
  </si>
  <si>
    <t>EACH</t>
  </si>
  <si>
    <t xml:space="preserve">PTP - Airfare from USA to PaP </t>
  </si>
  <si>
    <t>PTP - Travel costs within US - Inception (identification and engagement of employers, agents, consulates)</t>
  </si>
  <si>
    <t>PTP - H2A Specialist</t>
  </si>
  <si>
    <t>IOM - labor migration trainer travel costs and DSA, PaP (international)</t>
  </si>
  <si>
    <t>Output 3: Community support and training  (Phase III)</t>
  </si>
  <si>
    <t>Output 1: Support to the establishment of a circular labor migration mechanism (Phase I)</t>
  </si>
  <si>
    <t>Output 2: Support for Regulation of Travel and Over-Seas monitoring  (Phase II)</t>
  </si>
  <si>
    <t>CGD - Senior Fellow</t>
  </si>
  <si>
    <t>CGD - DC based support staff</t>
  </si>
  <si>
    <t>CGD - PAP based RA</t>
  </si>
  <si>
    <t>CGD -Travel to and from PaP</t>
  </si>
  <si>
    <t>CGD - Hotel accommodation for PI</t>
  </si>
  <si>
    <t>CGD - Long Term accommodation for RA</t>
  </si>
  <si>
    <t>CGD- Survey costs</t>
  </si>
  <si>
    <t>IOM - Financial literacy  training upon return (4 groups, 5 days)</t>
  </si>
  <si>
    <t>USAIM Overhead &amp; Administrative Oversight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</si>
</sst>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mmm\-yy;@"/>
    <numFmt numFmtId="185" formatCode="_(* #,##0_);_(* \(#,##0\);_(* &quot;-&quot;??_);_(@_)"/>
    <numFmt numFmtId="186" formatCode="#,##0;[Red]\(#,##0\)"/>
    <numFmt numFmtId="187" formatCode="#,##0;[Red]#,##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%"/>
    <numFmt numFmtId="196" formatCode="0.0%"/>
    <numFmt numFmtId="197" formatCode="_(* #,##0.0_);_(* \(#,##0.0\);_(* &quot;-&quot;?_);_(@_)"/>
    <numFmt numFmtId="198" formatCode="&quot;$&quot;#,##0"/>
    <numFmt numFmtId="199" formatCode="0.0"/>
    <numFmt numFmtId="200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/>
    </xf>
    <xf numFmtId="187" fontId="7" fillId="33" borderId="11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87" fontId="4" fillId="33" borderId="12" xfId="0" applyNumberFormat="1" applyFont="1" applyFill="1" applyBorder="1" applyAlignment="1">
      <alignment horizontal="center" vertical="center" wrapText="1"/>
    </xf>
    <xf numFmtId="187" fontId="6" fillId="34" borderId="13" xfId="0" applyNumberFormat="1" applyFont="1" applyFill="1" applyBorder="1" applyAlignment="1">
      <alignment/>
    </xf>
    <xf numFmtId="187" fontId="5" fillId="34" borderId="14" xfId="0" applyNumberFormat="1" applyFont="1" applyFill="1" applyBorder="1" applyAlignment="1">
      <alignment horizontal="right"/>
    </xf>
    <xf numFmtId="1" fontId="5" fillId="34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187" fontId="5" fillId="34" borderId="15" xfId="0" applyNumberFormat="1" applyFont="1" applyFill="1" applyBorder="1" applyAlignment="1">
      <alignment horizontal="right"/>
    </xf>
    <xf numFmtId="187" fontId="8" fillId="0" borderId="16" xfId="0" applyNumberFormat="1" applyFont="1" applyFill="1" applyBorder="1" applyAlignment="1">
      <alignment/>
    </xf>
    <xf numFmtId="187" fontId="5" fillId="0" borderId="17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87" fontId="5" fillId="0" borderId="18" xfId="0" applyNumberFormat="1" applyFont="1" applyFill="1" applyBorder="1" applyAlignment="1">
      <alignment horizontal="right"/>
    </xf>
    <xf numFmtId="187" fontId="6" fillId="0" borderId="19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right"/>
    </xf>
    <xf numFmtId="187" fontId="6" fillId="0" borderId="19" xfId="0" applyNumberFormat="1" applyFont="1" applyFill="1" applyBorder="1" applyAlignment="1">
      <alignment wrapText="1"/>
    </xf>
    <xf numFmtId="187" fontId="4" fillId="0" borderId="19" xfId="0" applyNumberFormat="1" applyFont="1" applyFill="1" applyBorder="1" applyAlignment="1">
      <alignment/>
    </xf>
    <xf numFmtId="187" fontId="4" fillId="33" borderId="21" xfId="0" applyNumberFormat="1" applyFont="1" applyFill="1" applyBorder="1" applyAlignment="1">
      <alignment horizontal="right"/>
    </xf>
    <xf numFmtId="187" fontId="5" fillId="0" borderId="19" xfId="0" applyNumberFormat="1" applyFont="1" applyFill="1" applyBorder="1" applyAlignment="1">
      <alignment/>
    </xf>
    <xf numFmtId="187" fontId="4" fillId="0" borderId="20" xfId="0" applyNumberFormat="1" applyFont="1" applyFill="1" applyBorder="1" applyAlignment="1">
      <alignment horizontal="right"/>
    </xf>
    <xf numFmtId="187" fontId="8" fillId="0" borderId="19" xfId="0" applyNumberFormat="1" applyFont="1" applyFill="1" applyBorder="1" applyAlignment="1">
      <alignment/>
    </xf>
    <xf numFmtId="9" fontId="5" fillId="0" borderId="0" xfId="0" applyNumberFormat="1" applyFont="1" applyAlignment="1">
      <alignment/>
    </xf>
    <xf numFmtId="187" fontId="5" fillId="0" borderId="19" xfId="0" applyNumberFormat="1" applyFont="1" applyFill="1" applyBorder="1" applyAlignment="1">
      <alignment horizontal="left" wrapText="1"/>
    </xf>
    <xf numFmtId="187" fontId="4" fillId="34" borderId="11" xfId="0" applyNumberFormat="1" applyFont="1" applyFill="1" applyBorder="1" applyAlignment="1">
      <alignment/>
    </xf>
    <xf numFmtId="187" fontId="4" fillId="34" borderId="22" xfId="0" applyNumberFormat="1" applyFont="1" applyFill="1" applyBorder="1" applyAlignment="1">
      <alignment horizontal="left"/>
    </xf>
    <xf numFmtId="2" fontId="5" fillId="34" borderId="22" xfId="0" applyNumberFormat="1" applyFont="1" applyFill="1" applyBorder="1" applyAlignment="1">
      <alignment horizontal="center"/>
    </xf>
    <xf numFmtId="1" fontId="5" fillId="34" borderId="22" xfId="0" applyNumberFormat="1" applyFont="1" applyFill="1" applyBorder="1" applyAlignment="1">
      <alignment horizontal="center"/>
    </xf>
    <xf numFmtId="187" fontId="4" fillId="34" borderId="2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7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33" borderId="19" xfId="0" applyFont="1" applyFill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187" fontId="4" fillId="35" borderId="0" xfId="0" applyNumberFormat="1" applyFont="1" applyFill="1" applyBorder="1" applyAlignment="1">
      <alignment horizontal="right"/>
    </xf>
    <xf numFmtId="2" fontId="4" fillId="35" borderId="0" xfId="0" applyNumberFormat="1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187" fontId="4" fillId="35" borderId="20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2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9" fontId="4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199" fontId="5" fillId="34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3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187" fontId="8" fillId="0" borderId="13" xfId="0" applyNumberFormat="1" applyFont="1" applyFill="1" applyBorder="1" applyAlignment="1">
      <alignment/>
    </xf>
    <xf numFmtId="0" fontId="6" fillId="35" borderId="19" xfId="0" applyFont="1" applyFill="1" applyBorder="1" applyAlignment="1">
      <alignment wrapText="1"/>
    </xf>
    <xf numFmtId="187" fontId="5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87" fontId="6" fillId="0" borderId="20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9" fillId="35" borderId="19" xfId="0" applyFont="1" applyFill="1" applyBorder="1" applyAlignment="1">
      <alignment wrapText="1"/>
    </xf>
    <xf numFmtId="187" fontId="10" fillId="35" borderId="20" xfId="0" applyNumberFormat="1" applyFont="1" applyFill="1" applyBorder="1" applyAlignment="1">
      <alignment horizontal="right"/>
    </xf>
    <xf numFmtId="0" fontId="9" fillId="35" borderId="19" xfId="0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6" fillId="32" borderId="20" xfId="0" applyNumberFormat="1" applyFont="1" applyFill="1" applyBorder="1" applyAlignment="1">
      <alignment horizontal="center"/>
    </xf>
    <xf numFmtId="18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187" fontId="4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187" fontId="4" fillId="0" borderId="26" xfId="0" applyNumberFormat="1" applyFont="1" applyFill="1" applyBorder="1" applyAlignment="1">
      <alignment horizontal="right" wrapText="1"/>
    </xf>
    <xf numFmtId="0" fontId="4" fillId="0" borderId="26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 horizontal="right"/>
    </xf>
    <xf numFmtId="187" fontId="4" fillId="33" borderId="28" xfId="0" applyNumberFormat="1" applyFont="1" applyFill="1" applyBorder="1" applyAlignment="1">
      <alignment horizontal="right"/>
    </xf>
    <xf numFmtId="187" fontId="10" fillId="33" borderId="21" xfId="0" applyNumberFormat="1" applyFont="1" applyFill="1" applyBorder="1" applyAlignment="1">
      <alignment horizontal="right"/>
    </xf>
    <xf numFmtId="187" fontId="10" fillId="33" borderId="28" xfId="0" applyNumberFormat="1" applyFont="1" applyFill="1" applyBorder="1" applyAlignment="1">
      <alignment horizontal="right"/>
    </xf>
    <xf numFmtId="187" fontId="5" fillId="33" borderId="21" xfId="0" applyNumberFormat="1" applyFont="1" applyFill="1" applyBorder="1" applyAlignment="1">
      <alignment horizontal="right"/>
    </xf>
    <xf numFmtId="187" fontId="9" fillId="0" borderId="19" xfId="0" applyNumberFormat="1" applyFont="1" applyFill="1" applyBorder="1" applyAlignment="1">
      <alignment/>
    </xf>
    <xf numFmtId="187" fontId="4" fillId="34" borderId="11" xfId="0" applyNumberFormat="1" applyFont="1" applyFill="1" applyBorder="1" applyAlignment="1">
      <alignment horizontal="right"/>
    </xf>
    <xf numFmtId="187" fontId="5" fillId="0" borderId="19" xfId="0" applyNumberFormat="1" applyFont="1" applyFill="1" applyBorder="1" applyAlignment="1">
      <alignment horizontal="right"/>
    </xf>
    <xf numFmtId="187" fontId="4" fillId="0" borderId="19" xfId="0" applyNumberFormat="1" applyFont="1" applyFill="1" applyBorder="1" applyAlignment="1">
      <alignment horizontal="right"/>
    </xf>
    <xf numFmtId="187" fontId="10" fillId="33" borderId="29" xfId="0" applyNumberFormat="1" applyFont="1" applyFill="1" applyBorder="1" applyAlignment="1">
      <alignment horizontal="right"/>
    </xf>
    <xf numFmtId="187" fontId="10" fillId="35" borderId="19" xfId="0" applyNumberFormat="1" applyFont="1" applyFill="1" applyBorder="1" applyAlignment="1">
      <alignment horizontal="right"/>
    </xf>
    <xf numFmtId="187" fontId="4" fillId="33" borderId="29" xfId="0" applyNumberFormat="1" applyFont="1" applyFill="1" applyBorder="1" applyAlignment="1">
      <alignment horizontal="right"/>
    </xf>
    <xf numFmtId="187" fontId="4" fillId="35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32" borderId="0" xfId="0" applyFont="1" applyFill="1" applyAlignment="1">
      <alignment/>
    </xf>
    <xf numFmtId="0" fontId="11" fillId="1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" fontId="5" fillId="34" borderId="30" xfId="0" applyNumberFormat="1" applyFont="1" applyFill="1" applyBorder="1" applyAlignment="1">
      <alignment horizontal="center"/>
    </xf>
    <xf numFmtId="187" fontId="4" fillId="36" borderId="0" xfId="0" applyNumberFormat="1" applyFont="1" applyFill="1" applyBorder="1" applyAlignment="1">
      <alignment horizontal="right"/>
    </xf>
    <xf numFmtId="0" fontId="4" fillId="36" borderId="19" xfId="0" applyFont="1" applyFill="1" applyBorder="1" applyAlignment="1">
      <alignment/>
    </xf>
    <xf numFmtId="2" fontId="4" fillId="36" borderId="0" xfId="0" applyNumberFormat="1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187" fontId="6" fillId="0" borderId="19" xfId="0" applyNumberFormat="1" applyFont="1" applyFill="1" applyBorder="1" applyAlignment="1">
      <alignment horizontal="right"/>
    </xf>
    <xf numFmtId="187" fontId="6" fillId="0" borderId="2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wrapText="1"/>
    </xf>
    <xf numFmtId="187" fontId="6" fillId="36" borderId="0" xfId="0" applyNumberFormat="1" applyFont="1" applyFill="1" applyBorder="1" applyAlignment="1">
      <alignment horizontal="right"/>
    </xf>
    <xf numFmtId="2" fontId="6" fillId="36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187" fontId="9" fillId="33" borderId="31" xfId="0" applyNumberFormat="1" applyFont="1" applyFill="1" applyBorder="1" applyAlignment="1">
      <alignment horizontal="right"/>
    </xf>
    <xf numFmtId="187" fontId="9" fillId="33" borderId="32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left" wrapText="1"/>
    </xf>
    <xf numFmtId="187" fontId="4" fillId="0" borderId="20" xfId="0" applyNumberFormat="1" applyFont="1" applyFill="1" applyBorder="1" applyAlignment="1">
      <alignment horizontal="left" wrapText="1"/>
    </xf>
    <xf numFmtId="0" fontId="6" fillId="32" borderId="27" xfId="0" applyNumberFormat="1" applyFont="1" applyFill="1" applyBorder="1" applyAlignment="1">
      <alignment horizontal="right"/>
    </xf>
    <xf numFmtId="0" fontId="6" fillId="32" borderId="10" xfId="0" applyNumberFormat="1" applyFont="1" applyFill="1" applyBorder="1" applyAlignment="1">
      <alignment horizontal="right"/>
    </xf>
    <xf numFmtId="187" fontId="9" fillId="33" borderId="33" xfId="0" applyNumberFormat="1" applyFont="1" applyFill="1" applyBorder="1" applyAlignment="1">
      <alignment horizontal="right"/>
    </xf>
    <xf numFmtId="187" fontId="9" fillId="33" borderId="21" xfId="0" applyNumberFormat="1" applyFont="1" applyFill="1" applyBorder="1" applyAlignment="1">
      <alignment horizontal="right"/>
    </xf>
    <xf numFmtId="187" fontId="9" fillId="33" borderId="34" xfId="0" applyNumberFormat="1" applyFont="1" applyFill="1" applyBorder="1" applyAlignment="1">
      <alignment horizontal="right"/>
    </xf>
    <xf numFmtId="187" fontId="9" fillId="33" borderId="35" xfId="0" applyNumberFormat="1" applyFont="1" applyFill="1" applyBorder="1" applyAlignment="1">
      <alignment horizontal="right"/>
    </xf>
    <xf numFmtId="187" fontId="9" fillId="33" borderId="36" xfId="0" applyNumberFormat="1" applyFont="1" applyFill="1" applyBorder="1" applyAlignment="1">
      <alignment horizontal="right"/>
    </xf>
    <xf numFmtId="0" fontId="9" fillId="33" borderId="31" xfId="0" applyFont="1" applyFill="1" applyBorder="1" applyAlignment="1">
      <alignment horizontal="right" wrapText="1"/>
    </xf>
    <xf numFmtId="0" fontId="9" fillId="33" borderId="32" xfId="0" applyFont="1" applyFill="1" applyBorder="1" applyAlignment="1">
      <alignment horizontal="right" wrapText="1"/>
    </xf>
    <xf numFmtId="0" fontId="9" fillId="33" borderId="21" xfId="0" applyFont="1" applyFill="1" applyBorder="1" applyAlignment="1">
      <alignment horizontal="right" wrapText="1"/>
    </xf>
    <xf numFmtId="0" fontId="9" fillId="33" borderId="31" xfId="0" applyFont="1" applyFill="1" applyBorder="1" applyAlignment="1">
      <alignment horizontal="right"/>
    </xf>
    <xf numFmtId="0" fontId="9" fillId="33" borderId="3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2524125</xdr:colOff>
      <xdr:row>0</xdr:row>
      <xdr:rowOff>57150</xdr:rowOff>
    </xdr:from>
    <xdr:to>
      <xdr:col>6</xdr:col>
      <xdr:colOff>190500</xdr:colOff>
      <xdr:row>0</xdr:row>
      <xdr:rowOff>895350</xdr:rowOff>
    </xdr:to>
    <xdr:grpSp>
      <xdr:nvGrpSpPr>
        <xdr:cNvPr id="1" name="Group 3"/>
        <xdr:cNvGrpSpPr>
          <a:grpSpLocks/>
        </xdr:cNvGrpSpPr>
      </xdr:nvGrpSpPr>
      <xdr:grpSpPr>
        <a:xfrm>
          <a:off x="2524125" y="57150"/>
          <a:ext cx="5486400" cy="838200"/>
          <a:chOff x="986952" y="138546"/>
          <a:chExt cx="5488316" cy="838200"/>
        </a:xfrm>
        <a:solidFill>
          <a:srgbClr val="FFFFFF"/>
        </a:solidFill>
      </xdr:grpSpPr>
      <xdr:pic>
        <xdr:nvPicPr>
          <xdr:cNvPr id="2" name="Picture 300" descr="Description: C:\Users\jmenkveld\Pictures\IOM Logo English IOM Blue no bars.png"/>
          <xdr:cNvPicPr preferRelativeResize="1">
            <a:picLocks noChangeAspect="1"/>
          </xdr:cNvPicPr>
        </xdr:nvPicPr>
        <xdr:blipFill>
          <a:blip r:embed="rId1"/>
          <a:srcRect l="4571"/>
          <a:stretch>
            <a:fillRect/>
          </a:stretch>
        </xdr:blipFill>
        <xdr:spPr>
          <a:xfrm>
            <a:off x="3884783" y="138546"/>
            <a:ext cx="2590485" cy="8382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6952" y="173541"/>
            <a:ext cx="2243349" cy="7684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85" sqref="J85"/>
    </sheetView>
  </sheetViews>
  <sheetFormatPr defaultColWidth="8.8515625" defaultRowHeight="12.75"/>
  <cols>
    <col min="1" max="1" width="58.28125" style="1" customWidth="1"/>
    <col min="2" max="2" width="11.28125" style="1" customWidth="1"/>
    <col min="3" max="3" width="11.421875" style="67" customWidth="1"/>
    <col min="4" max="4" width="10.28125" style="68" customWidth="1"/>
    <col min="5" max="5" width="14.00390625" style="1" customWidth="1"/>
    <col min="6" max="6" width="12.00390625" style="1" customWidth="1"/>
    <col min="7" max="7" width="13.00390625" style="1" customWidth="1"/>
    <col min="8" max="8" width="14.00390625" style="1" customWidth="1"/>
    <col min="9" max="16384" width="8.8515625" style="1" customWidth="1"/>
  </cols>
  <sheetData>
    <row r="1" spans="1:8" ht="72" customHeight="1">
      <c r="A1" s="95"/>
      <c r="B1" s="96"/>
      <c r="C1" s="97"/>
      <c r="D1" s="98"/>
      <c r="E1" s="96"/>
      <c r="F1" s="96"/>
      <c r="G1" s="96"/>
      <c r="H1" s="99"/>
    </row>
    <row r="2" spans="1:8" ht="12">
      <c r="A2" s="105" t="s">
        <v>51</v>
      </c>
      <c r="B2" s="148" t="s">
        <v>55</v>
      </c>
      <c r="C2" s="148"/>
      <c r="D2" s="148"/>
      <c r="E2" s="148"/>
      <c r="F2" s="148"/>
      <c r="G2" s="148"/>
      <c r="H2" s="149"/>
    </row>
    <row r="3" spans="1:8" ht="12.75">
      <c r="A3" s="105" t="s">
        <v>35</v>
      </c>
      <c r="B3" s="104" t="s">
        <v>49</v>
      </c>
      <c r="C3" s="92"/>
      <c r="D3" s="92"/>
      <c r="E3" s="92"/>
      <c r="F3" s="93"/>
      <c r="G3" s="90"/>
      <c r="H3" s="91"/>
    </row>
    <row r="4" spans="1:8" ht="16.5" customHeight="1">
      <c r="A4" s="106" t="s">
        <v>31</v>
      </c>
      <c r="B4" s="92">
        <f>F88</f>
        <v>1490504.525</v>
      </c>
      <c r="C4" s="94" t="s">
        <v>48</v>
      </c>
      <c r="D4" s="94"/>
      <c r="E4" s="94"/>
      <c r="F4" s="90"/>
      <c r="G4" s="90"/>
      <c r="H4" s="91"/>
    </row>
    <row r="5" spans="1:8" ht="15" customHeight="1" thickBot="1">
      <c r="A5" s="107" t="s">
        <v>52</v>
      </c>
      <c r="B5" s="102" t="s">
        <v>50</v>
      </c>
      <c r="C5" s="102"/>
      <c r="D5" s="102"/>
      <c r="E5" s="102"/>
      <c r="F5" s="103"/>
      <c r="G5" s="100" t="s">
        <v>33</v>
      </c>
      <c r="H5" s="101" t="s">
        <v>34</v>
      </c>
    </row>
    <row r="6" spans="1:8" ht="24.75" customHeight="1" hidden="1">
      <c r="A6" s="150"/>
      <c r="B6" s="151"/>
      <c r="C6" s="151"/>
      <c r="D6" s="151"/>
      <c r="E6" s="151"/>
      <c r="F6" s="2"/>
      <c r="G6" s="69" t="s">
        <v>23</v>
      </c>
      <c r="H6" s="88" t="s">
        <v>24</v>
      </c>
    </row>
    <row r="7" spans="1:8" ht="24.75" customHeight="1" thickBot="1">
      <c r="A7" s="3"/>
      <c r="B7" s="4" t="s">
        <v>25</v>
      </c>
      <c r="C7" s="5" t="s">
        <v>9</v>
      </c>
      <c r="D7" s="6" t="s">
        <v>10</v>
      </c>
      <c r="E7" s="6" t="s">
        <v>0</v>
      </c>
      <c r="F7" s="7" t="s">
        <v>11</v>
      </c>
      <c r="G7" s="7" t="s">
        <v>27</v>
      </c>
      <c r="H7" s="89" t="s">
        <v>28</v>
      </c>
    </row>
    <row r="8" spans="1:8" ht="24.75" customHeight="1">
      <c r="A8" s="8"/>
      <c r="B8" s="9"/>
      <c r="C8" s="129"/>
      <c r="D8" s="10"/>
      <c r="E8" s="11"/>
      <c r="F8" s="12"/>
      <c r="G8" s="12"/>
      <c r="H8" s="12"/>
    </row>
    <row r="9" spans="1:8" ht="15" customHeight="1">
      <c r="A9" s="13" t="s">
        <v>12</v>
      </c>
      <c r="B9" s="14"/>
      <c r="C9" s="20"/>
      <c r="D9" s="15"/>
      <c r="E9" s="16"/>
      <c r="F9" s="17"/>
      <c r="G9" s="17"/>
      <c r="H9" s="17"/>
    </row>
    <row r="10" spans="1:8" ht="15" customHeight="1">
      <c r="A10" s="18" t="s">
        <v>36</v>
      </c>
      <c r="B10" s="19">
        <v>25425</v>
      </c>
      <c r="C10" s="20">
        <v>0.05</v>
      </c>
      <c r="D10" s="21">
        <v>14</v>
      </c>
      <c r="E10" s="22" t="s">
        <v>13</v>
      </c>
      <c r="F10" s="23">
        <f>B10*C10*D10</f>
        <v>17797.5</v>
      </c>
      <c r="G10" s="23">
        <f>(F10/14)*4</f>
        <v>5085</v>
      </c>
      <c r="H10" s="23">
        <f>(F10/14)*10</f>
        <v>12712.5</v>
      </c>
    </row>
    <row r="11" spans="1:8" ht="15" customHeight="1">
      <c r="A11" s="18" t="s">
        <v>37</v>
      </c>
      <c r="B11" s="19">
        <v>15000</v>
      </c>
      <c r="C11" s="20">
        <v>1</v>
      </c>
      <c r="D11" s="21">
        <v>14</v>
      </c>
      <c r="E11" s="22" t="s">
        <v>13</v>
      </c>
      <c r="F11" s="23">
        <f aca="true" t="shared" si="0" ref="F11:F18">B11*C11*D11</f>
        <v>210000</v>
      </c>
      <c r="G11" s="23">
        <f>(F11/14)*4</f>
        <v>60000</v>
      </c>
      <c r="H11" s="23">
        <f>(F11/14)*10</f>
        <v>150000</v>
      </c>
    </row>
    <row r="12" spans="1:8" ht="15" customHeight="1">
      <c r="A12" s="24" t="s">
        <v>38</v>
      </c>
      <c r="B12" s="19">
        <v>14000</v>
      </c>
      <c r="C12" s="20">
        <v>0.25</v>
      </c>
      <c r="D12" s="21">
        <v>14</v>
      </c>
      <c r="E12" s="22" t="s">
        <v>13</v>
      </c>
      <c r="F12" s="23">
        <f>B12*C12*D12</f>
        <v>49000</v>
      </c>
      <c r="G12" s="23">
        <f>(F12/14)*4</f>
        <v>14000</v>
      </c>
      <c r="H12" s="23">
        <f>(F12/14)*10</f>
        <v>35000</v>
      </c>
    </row>
    <row r="13" spans="1:8" ht="15" customHeight="1">
      <c r="A13" s="24"/>
      <c r="B13" s="19"/>
      <c r="C13" s="20"/>
      <c r="D13" s="21"/>
      <c r="E13" s="22"/>
      <c r="F13" s="23"/>
      <c r="G13" s="23"/>
      <c r="H13" s="23"/>
    </row>
    <row r="14" spans="1:8" ht="15" customHeight="1">
      <c r="A14" s="25" t="s">
        <v>14</v>
      </c>
      <c r="B14" s="19"/>
      <c r="C14" s="20"/>
      <c r="D14" s="21"/>
      <c r="E14" s="22"/>
      <c r="F14" s="23"/>
      <c r="G14" s="23"/>
      <c r="H14" s="23"/>
    </row>
    <row r="15" spans="1:8" ht="15" customHeight="1">
      <c r="A15" s="73" t="s">
        <v>39</v>
      </c>
      <c r="B15" s="72">
        <v>3200</v>
      </c>
      <c r="C15" s="20">
        <v>1</v>
      </c>
      <c r="D15" s="21">
        <v>14</v>
      </c>
      <c r="E15" s="22" t="s">
        <v>13</v>
      </c>
      <c r="F15" s="23">
        <f t="shared" si="0"/>
        <v>44800</v>
      </c>
      <c r="G15" s="23">
        <f>(F15/14)*4</f>
        <v>12800</v>
      </c>
      <c r="H15" s="23">
        <f>(F15/14)*10</f>
        <v>32000</v>
      </c>
    </row>
    <row r="16" spans="1:8" ht="15" customHeight="1">
      <c r="A16" s="50" t="s">
        <v>40</v>
      </c>
      <c r="B16" s="71">
        <v>2500</v>
      </c>
      <c r="C16" s="20">
        <v>1</v>
      </c>
      <c r="D16" s="21">
        <v>14</v>
      </c>
      <c r="E16" s="22" t="s">
        <v>13</v>
      </c>
      <c r="F16" s="23">
        <f t="shared" si="0"/>
        <v>35000</v>
      </c>
      <c r="G16" s="23">
        <f>(F16/14)*4</f>
        <v>10000</v>
      </c>
      <c r="H16" s="23">
        <f>(F16/14)*10</f>
        <v>25000</v>
      </c>
    </row>
    <row r="17" spans="1:8" ht="15" customHeight="1">
      <c r="A17" s="73" t="s">
        <v>63</v>
      </c>
      <c r="B17" s="70">
        <v>2500</v>
      </c>
      <c r="C17" s="20">
        <v>1</v>
      </c>
      <c r="D17" s="21">
        <v>14</v>
      </c>
      <c r="E17" s="22" t="s">
        <v>13</v>
      </c>
      <c r="F17" s="23">
        <f t="shared" si="0"/>
        <v>35000</v>
      </c>
      <c r="G17" s="23">
        <f>(F17/14)*4</f>
        <v>10000</v>
      </c>
      <c r="H17" s="23">
        <f>(F17/14)*10</f>
        <v>25000</v>
      </c>
    </row>
    <row r="18" spans="1:8" ht="15" customHeight="1">
      <c r="A18" s="24" t="s">
        <v>62</v>
      </c>
      <c r="B18" s="19">
        <v>4000</v>
      </c>
      <c r="C18" s="20">
        <v>1</v>
      </c>
      <c r="D18" s="21">
        <v>14</v>
      </c>
      <c r="E18" s="22" t="s">
        <v>13</v>
      </c>
      <c r="F18" s="23">
        <f t="shared" si="0"/>
        <v>56000</v>
      </c>
      <c r="G18" s="23">
        <f>(F18/14)*4</f>
        <v>16000</v>
      </c>
      <c r="H18" s="23">
        <f>(F18/14)*10</f>
        <v>40000</v>
      </c>
    </row>
    <row r="19" spans="1:8" ht="15" customHeight="1">
      <c r="A19" s="152" t="s">
        <v>58</v>
      </c>
      <c r="B19" s="147"/>
      <c r="C19" s="147"/>
      <c r="D19" s="147"/>
      <c r="E19" s="153"/>
      <c r="F19" s="26">
        <f>SUM(F10:F18)</f>
        <v>447597.5</v>
      </c>
      <c r="G19" s="26">
        <f>SUM(G10:G18)</f>
        <v>127885</v>
      </c>
      <c r="H19" s="26">
        <f>SUM(H10:H18)</f>
        <v>319712.5</v>
      </c>
    </row>
    <row r="20" spans="1:8" ht="15" customHeight="1">
      <c r="A20" s="27"/>
      <c r="B20" s="19"/>
      <c r="C20" s="20"/>
      <c r="D20" s="21"/>
      <c r="E20" s="22"/>
      <c r="F20" s="28"/>
      <c r="G20" s="28"/>
      <c r="H20" s="28"/>
    </row>
    <row r="21" spans="1:8" ht="15" customHeight="1">
      <c r="A21" s="29" t="s">
        <v>15</v>
      </c>
      <c r="B21" s="19"/>
      <c r="C21" s="20"/>
      <c r="D21" s="21"/>
      <c r="E21" s="22"/>
      <c r="F21" s="23"/>
      <c r="G21" s="23"/>
      <c r="H21" s="23"/>
    </row>
    <row r="22" spans="1:8" ht="15" customHeight="1">
      <c r="A22" s="18" t="s">
        <v>42</v>
      </c>
      <c r="B22" s="19">
        <v>2000</v>
      </c>
      <c r="C22" s="20">
        <v>1</v>
      </c>
      <c r="D22" s="21">
        <v>14</v>
      </c>
      <c r="E22" s="22" t="s">
        <v>13</v>
      </c>
      <c r="F22" s="23">
        <f aca="true" t="shared" si="1" ref="F22:F27">B22*C22*D22</f>
        <v>28000</v>
      </c>
      <c r="G22" s="23">
        <f aca="true" t="shared" si="2" ref="G22:G27">(F22/14)*4</f>
        <v>8000</v>
      </c>
      <c r="H22" s="23">
        <f aca="true" t="shared" si="3" ref="H22:H27">(F22/14)*10</f>
        <v>20000</v>
      </c>
    </row>
    <row r="23" spans="1:8" ht="15" customHeight="1">
      <c r="A23" s="18" t="s">
        <v>43</v>
      </c>
      <c r="B23" s="19">
        <v>1000</v>
      </c>
      <c r="C23" s="20">
        <v>1</v>
      </c>
      <c r="D23" s="21">
        <v>14</v>
      </c>
      <c r="E23" s="22" t="s">
        <v>13</v>
      </c>
      <c r="F23" s="23">
        <f t="shared" si="1"/>
        <v>14000</v>
      </c>
      <c r="G23" s="23">
        <f t="shared" si="2"/>
        <v>4000</v>
      </c>
      <c r="H23" s="23">
        <f t="shared" si="3"/>
        <v>10000</v>
      </c>
    </row>
    <row r="24" spans="1:10" ht="15" customHeight="1">
      <c r="A24" s="18" t="s">
        <v>44</v>
      </c>
      <c r="B24" s="19">
        <v>500</v>
      </c>
      <c r="C24" s="20">
        <v>1</v>
      </c>
      <c r="D24" s="21">
        <v>14</v>
      </c>
      <c r="E24" s="22" t="s">
        <v>13</v>
      </c>
      <c r="F24" s="23">
        <f t="shared" si="1"/>
        <v>7000</v>
      </c>
      <c r="G24" s="23">
        <f t="shared" si="2"/>
        <v>2000</v>
      </c>
      <c r="H24" s="23">
        <f t="shared" si="3"/>
        <v>5000</v>
      </c>
      <c r="J24" s="30"/>
    </row>
    <row r="25" spans="1:10" ht="15" customHeight="1">
      <c r="A25" s="18" t="s">
        <v>45</v>
      </c>
      <c r="B25" s="19">
        <v>20000</v>
      </c>
      <c r="C25" s="20">
        <v>0.1</v>
      </c>
      <c r="D25" s="21">
        <v>14</v>
      </c>
      <c r="E25" s="22" t="s">
        <v>13</v>
      </c>
      <c r="F25" s="23">
        <f t="shared" si="1"/>
        <v>28000</v>
      </c>
      <c r="G25" s="23">
        <f t="shared" si="2"/>
        <v>8000</v>
      </c>
      <c r="H25" s="23">
        <f t="shared" si="3"/>
        <v>20000</v>
      </c>
      <c r="J25" s="30"/>
    </row>
    <row r="26" spans="1:8" ht="15" customHeight="1">
      <c r="A26" s="18" t="s">
        <v>46</v>
      </c>
      <c r="B26" s="19">
        <v>6000</v>
      </c>
      <c r="C26" s="20">
        <v>1</v>
      </c>
      <c r="D26" s="21">
        <v>1</v>
      </c>
      <c r="E26" s="22" t="s">
        <v>16</v>
      </c>
      <c r="F26" s="23">
        <f t="shared" si="1"/>
        <v>6000</v>
      </c>
      <c r="G26" s="23">
        <f t="shared" si="2"/>
        <v>1714.2857142857142</v>
      </c>
      <c r="H26" s="23">
        <f t="shared" si="3"/>
        <v>4285.714285714285</v>
      </c>
    </row>
    <row r="27" spans="1:8" ht="15" customHeight="1">
      <c r="A27" s="31" t="s">
        <v>47</v>
      </c>
      <c r="B27" s="79">
        <v>6000</v>
      </c>
      <c r="C27" s="128">
        <v>1</v>
      </c>
      <c r="D27" s="80">
        <v>1</v>
      </c>
      <c r="E27" s="22" t="s">
        <v>16</v>
      </c>
      <c r="F27" s="23">
        <f t="shared" si="1"/>
        <v>6000</v>
      </c>
      <c r="G27" s="23">
        <f t="shared" si="2"/>
        <v>1714.2857142857142</v>
      </c>
      <c r="H27" s="23">
        <f t="shared" si="3"/>
        <v>4285.714285714285</v>
      </c>
    </row>
    <row r="28" spans="1:8" ht="15" customHeight="1" thickBot="1">
      <c r="A28" s="154" t="s">
        <v>59</v>
      </c>
      <c r="B28" s="155"/>
      <c r="C28" s="155"/>
      <c r="D28" s="155"/>
      <c r="E28" s="156"/>
      <c r="F28" s="26">
        <f>SUM(F22:F27)</f>
        <v>89000</v>
      </c>
      <c r="G28" s="26">
        <f>SUM(G22:G27)</f>
        <v>25428.571428571428</v>
      </c>
      <c r="H28" s="26">
        <f>SUM(H22:H27)</f>
        <v>63571.428571428565</v>
      </c>
    </row>
    <row r="29" spans="1:8" ht="15" customHeight="1" thickBot="1">
      <c r="A29" s="32" t="s">
        <v>17</v>
      </c>
      <c r="B29" s="33"/>
      <c r="C29" s="34"/>
      <c r="D29" s="35"/>
      <c r="E29" s="35"/>
      <c r="F29" s="113">
        <f>F28+F19</f>
        <v>536597.5</v>
      </c>
      <c r="G29" s="36">
        <f>G28+G19</f>
        <v>153313.57142857142</v>
      </c>
      <c r="H29" s="36">
        <f>H28+H19</f>
        <v>383283.9285714286</v>
      </c>
    </row>
    <row r="30" spans="1:8" ht="12">
      <c r="A30" s="74" t="s">
        <v>18</v>
      </c>
      <c r="B30" s="76"/>
      <c r="C30" s="77"/>
      <c r="D30" s="78"/>
      <c r="E30" s="78"/>
      <c r="F30" s="114"/>
      <c r="G30" s="23"/>
      <c r="H30" s="23"/>
    </row>
    <row r="31" spans="1:8" ht="15" customHeight="1">
      <c r="A31" s="37"/>
      <c r="B31" s="38"/>
      <c r="C31" s="39"/>
      <c r="D31" s="40"/>
      <c r="E31" s="40"/>
      <c r="F31" s="115"/>
      <c r="G31" s="28"/>
      <c r="H31" s="28"/>
    </row>
    <row r="32" spans="1:8" ht="15" customHeight="1">
      <c r="A32" s="42" t="s">
        <v>78</v>
      </c>
      <c r="B32" s="137"/>
      <c r="C32" s="138"/>
      <c r="D32" s="139"/>
      <c r="E32" s="139"/>
      <c r="F32" s="134"/>
      <c r="G32" s="135"/>
      <c r="H32" s="135"/>
    </row>
    <row r="33" spans="1:8" s="123" customFormat="1" ht="15" customHeight="1">
      <c r="A33" s="50" t="s">
        <v>69</v>
      </c>
      <c r="B33" s="140">
        <v>20000</v>
      </c>
      <c r="C33" s="128">
        <v>0.5</v>
      </c>
      <c r="D33" s="80">
        <v>11</v>
      </c>
      <c r="E33" s="80" t="s">
        <v>13</v>
      </c>
      <c r="F33" s="134">
        <f>B33*C33*D33</f>
        <v>110000</v>
      </c>
      <c r="G33" s="135">
        <f>(F33/11)*4</f>
        <v>40000</v>
      </c>
      <c r="H33" s="135">
        <f>(F33/11)*7</f>
        <v>70000</v>
      </c>
    </row>
    <row r="34" spans="1:8" s="123" customFormat="1" ht="15" customHeight="1">
      <c r="A34" s="50" t="s">
        <v>68</v>
      </c>
      <c r="B34" s="140">
        <v>5000</v>
      </c>
      <c r="C34" s="128">
        <v>1</v>
      </c>
      <c r="D34" s="80">
        <v>11</v>
      </c>
      <c r="E34" s="80" t="s">
        <v>13</v>
      </c>
      <c r="F34" s="134">
        <f>B34*C34*D34</f>
        <v>55000</v>
      </c>
      <c r="G34" s="135">
        <f>(F34/11)*4</f>
        <v>20000</v>
      </c>
      <c r="H34" s="135">
        <f>(F34/11)*7</f>
        <v>35000</v>
      </c>
    </row>
    <row r="35" spans="1:8" s="124" customFormat="1" ht="15" customHeight="1">
      <c r="A35" s="50" t="s">
        <v>75</v>
      </c>
      <c r="B35" s="140">
        <v>6000</v>
      </c>
      <c r="C35" s="128">
        <v>1</v>
      </c>
      <c r="D35" s="80">
        <v>11</v>
      </c>
      <c r="E35" s="80" t="s">
        <v>13</v>
      </c>
      <c r="F35" s="134">
        <f>B35*C35*D35</f>
        <v>66000</v>
      </c>
      <c r="G35" s="135">
        <f>(F35/11)*4</f>
        <v>24000</v>
      </c>
      <c r="H35" s="135">
        <f>(F35/11)*7</f>
        <v>42000</v>
      </c>
    </row>
    <row r="36" spans="1:8" s="125" customFormat="1" ht="15" customHeight="1">
      <c r="A36" s="50" t="s">
        <v>41</v>
      </c>
      <c r="B36" s="140">
        <v>2500</v>
      </c>
      <c r="C36" s="128">
        <v>0.5</v>
      </c>
      <c r="D36" s="80">
        <v>11</v>
      </c>
      <c r="E36" s="80" t="s">
        <v>13</v>
      </c>
      <c r="F36" s="134">
        <f>B36*C36*D36</f>
        <v>13750</v>
      </c>
      <c r="G36" s="135">
        <f>(F36/11)*4</f>
        <v>5000</v>
      </c>
      <c r="H36" s="135">
        <f>(F36/11)*7</f>
        <v>8750</v>
      </c>
    </row>
    <row r="37" spans="1:8" s="125" customFormat="1" ht="15" customHeight="1">
      <c r="A37" s="50" t="s">
        <v>64</v>
      </c>
      <c r="B37" s="140">
        <v>1000</v>
      </c>
      <c r="C37" s="128">
        <v>1</v>
      </c>
      <c r="D37" s="80">
        <v>11</v>
      </c>
      <c r="E37" s="80" t="s">
        <v>13</v>
      </c>
      <c r="F37" s="134">
        <v>11000</v>
      </c>
      <c r="G37" s="135">
        <f>(F37/11)*4</f>
        <v>4000</v>
      </c>
      <c r="H37" s="135">
        <f>(F37/11)*7</f>
        <v>7000</v>
      </c>
    </row>
    <row r="38" spans="1:8" ht="12">
      <c r="A38" s="136" t="s">
        <v>32</v>
      </c>
      <c r="B38" s="79">
        <v>20000</v>
      </c>
      <c r="C38" s="80">
        <v>1</v>
      </c>
      <c r="D38" s="80">
        <v>1</v>
      </c>
      <c r="E38" s="80" t="s">
        <v>16</v>
      </c>
      <c r="F38" s="134">
        <f>B38*C38*D38</f>
        <v>20000</v>
      </c>
      <c r="G38" s="135">
        <f>F38</f>
        <v>20000</v>
      </c>
      <c r="H38" s="135"/>
    </row>
    <row r="39" spans="1:8" s="125" customFormat="1" ht="12">
      <c r="A39" s="50" t="s">
        <v>73</v>
      </c>
      <c r="B39" s="79">
        <v>650</v>
      </c>
      <c r="C39" s="80">
        <v>6</v>
      </c>
      <c r="D39" s="80">
        <v>1</v>
      </c>
      <c r="E39" s="80" t="s">
        <v>26</v>
      </c>
      <c r="F39" s="134">
        <f>B39*C39*D39</f>
        <v>3900</v>
      </c>
      <c r="G39" s="135">
        <f>F39</f>
        <v>3900</v>
      </c>
      <c r="H39" s="135"/>
    </row>
    <row r="40" spans="1:8" s="127" customFormat="1" ht="24">
      <c r="A40" s="136" t="s">
        <v>74</v>
      </c>
      <c r="B40" s="79">
        <v>2500</v>
      </c>
      <c r="C40" s="80">
        <v>4</v>
      </c>
      <c r="D40" s="80">
        <v>1</v>
      </c>
      <c r="E40" s="80" t="s">
        <v>26</v>
      </c>
      <c r="F40" s="134">
        <f aca="true" t="shared" si="4" ref="F40:F55">B40*C40*D40</f>
        <v>10000</v>
      </c>
      <c r="G40" s="135">
        <f>F40</f>
        <v>10000</v>
      </c>
      <c r="H40" s="135"/>
    </row>
    <row r="41" spans="1:8" s="123" customFormat="1" ht="12">
      <c r="A41" s="136" t="s">
        <v>71</v>
      </c>
      <c r="B41" s="79">
        <v>600</v>
      </c>
      <c r="C41" s="80">
        <v>6</v>
      </c>
      <c r="D41" s="80">
        <v>1</v>
      </c>
      <c r="E41" s="80" t="s">
        <v>26</v>
      </c>
      <c r="F41" s="134">
        <f t="shared" si="4"/>
        <v>3600</v>
      </c>
      <c r="G41" s="135">
        <f>F41</f>
        <v>3600</v>
      </c>
      <c r="H41" s="135"/>
    </row>
    <row r="42" spans="1:8" s="126" customFormat="1" ht="12">
      <c r="A42" s="136" t="s">
        <v>80</v>
      </c>
      <c r="B42" s="79">
        <v>10000</v>
      </c>
      <c r="C42" s="80">
        <v>1</v>
      </c>
      <c r="D42" s="80">
        <v>1</v>
      </c>
      <c r="E42" s="80" t="s">
        <v>16</v>
      </c>
      <c r="F42" s="134">
        <f t="shared" si="4"/>
        <v>10000</v>
      </c>
      <c r="G42" s="135">
        <f>F42/2</f>
        <v>5000</v>
      </c>
      <c r="H42" s="135">
        <f>F42/2</f>
        <v>5000</v>
      </c>
    </row>
    <row r="43" spans="1:8" s="126" customFormat="1" ht="12">
      <c r="A43" s="136" t="s">
        <v>81</v>
      </c>
      <c r="B43" s="79">
        <v>5000</v>
      </c>
      <c r="C43" s="80">
        <v>1</v>
      </c>
      <c r="D43" s="80">
        <v>1</v>
      </c>
      <c r="E43" s="80" t="s">
        <v>16</v>
      </c>
      <c r="F43" s="134">
        <f t="shared" si="4"/>
        <v>5000</v>
      </c>
      <c r="G43" s="135">
        <f>F43/2</f>
        <v>2500</v>
      </c>
      <c r="H43" s="135">
        <f>F43/2</f>
        <v>2500</v>
      </c>
    </row>
    <row r="44" spans="1:8" s="126" customFormat="1" ht="12">
      <c r="A44" s="136" t="s">
        <v>82</v>
      </c>
      <c r="B44" s="79">
        <v>8000</v>
      </c>
      <c r="C44" s="80">
        <v>1</v>
      </c>
      <c r="D44" s="80">
        <v>1</v>
      </c>
      <c r="E44" s="80"/>
      <c r="F44" s="134">
        <f t="shared" si="4"/>
        <v>8000</v>
      </c>
      <c r="G44" s="135">
        <f>F44/2</f>
        <v>4000</v>
      </c>
      <c r="H44" s="135">
        <f>F44/2</f>
        <v>4000</v>
      </c>
    </row>
    <row r="45" spans="1:8" s="126" customFormat="1" ht="12">
      <c r="A45" s="136" t="s">
        <v>83</v>
      </c>
      <c r="B45" s="79">
        <v>700</v>
      </c>
      <c r="C45" s="80">
        <v>4</v>
      </c>
      <c r="D45" s="80">
        <v>1</v>
      </c>
      <c r="E45" s="80" t="s">
        <v>26</v>
      </c>
      <c r="F45" s="134">
        <f t="shared" si="4"/>
        <v>2800</v>
      </c>
      <c r="G45" s="135">
        <f>F45/2</f>
        <v>1400</v>
      </c>
      <c r="H45" s="135">
        <f>F45/2</f>
        <v>1400</v>
      </c>
    </row>
    <row r="46" spans="1:8" s="126" customFormat="1" ht="12">
      <c r="A46" s="136" t="s">
        <v>84</v>
      </c>
      <c r="B46" s="79">
        <v>155</v>
      </c>
      <c r="C46" s="80">
        <v>2</v>
      </c>
      <c r="D46" s="80">
        <v>1</v>
      </c>
      <c r="E46" s="80"/>
      <c r="F46" s="134">
        <f t="shared" si="4"/>
        <v>310</v>
      </c>
      <c r="G46" s="135">
        <f>F46/2</f>
        <v>155</v>
      </c>
      <c r="H46" s="135">
        <f>F46/2</f>
        <v>155</v>
      </c>
    </row>
    <row r="47" spans="1:8" s="126" customFormat="1" ht="12">
      <c r="A47" s="136" t="s">
        <v>85</v>
      </c>
      <c r="B47" s="79">
        <v>400</v>
      </c>
      <c r="C47" s="80">
        <v>4</v>
      </c>
      <c r="D47" s="80">
        <v>1</v>
      </c>
      <c r="E47" s="80"/>
      <c r="F47" s="134">
        <f t="shared" si="4"/>
        <v>1600</v>
      </c>
      <c r="G47" s="135">
        <v>800</v>
      </c>
      <c r="H47" s="135">
        <v>800</v>
      </c>
    </row>
    <row r="48" spans="1:8" s="126" customFormat="1" ht="12">
      <c r="A48" s="136" t="s">
        <v>86</v>
      </c>
      <c r="B48" s="79">
        <v>200</v>
      </c>
      <c r="C48" s="80">
        <v>400</v>
      </c>
      <c r="D48" s="80">
        <v>1</v>
      </c>
      <c r="E48" s="80" t="s">
        <v>26</v>
      </c>
      <c r="F48" s="134">
        <f t="shared" si="4"/>
        <v>80000</v>
      </c>
      <c r="G48" s="135">
        <v>40000</v>
      </c>
      <c r="H48" s="135">
        <v>40000</v>
      </c>
    </row>
    <row r="49" spans="1:8" ht="12">
      <c r="A49" s="136" t="s">
        <v>3</v>
      </c>
      <c r="B49" s="79">
        <v>20000</v>
      </c>
      <c r="C49" s="80">
        <v>1</v>
      </c>
      <c r="D49" s="80">
        <v>1</v>
      </c>
      <c r="E49" s="80" t="s">
        <v>26</v>
      </c>
      <c r="F49" s="134">
        <f t="shared" si="4"/>
        <v>20000</v>
      </c>
      <c r="G49" s="135">
        <f>F49</f>
        <v>20000</v>
      </c>
      <c r="H49" s="135"/>
    </row>
    <row r="50" spans="1:8" ht="12">
      <c r="A50" s="136" t="s">
        <v>2</v>
      </c>
      <c r="B50" s="79">
        <v>1000</v>
      </c>
      <c r="C50" s="80">
        <v>3</v>
      </c>
      <c r="D50" s="80">
        <v>14</v>
      </c>
      <c r="E50" s="80" t="s">
        <v>13</v>
      </c>
      <c r="F50" s="134">
        <f t="shared" si="4"/>
        <v>42000</v>
      </c>
      <c r="G50" s="135">
        <f aca="true" t="shared" si="5" ref="G50:G55">(F50/14)*4</f>
        <v>12000</v>
      </c>
      <c r="H50" s="135">
        <f aca="true" t="shared" si="6" ref="H50:H55">(F50/14)*10</f>
        <v>30000</v>
      </c>
    </row>
    <row r="51" spans="1:8" ht="12">
      <c r="A51" s="136" t="s">
        <v>7</v>
      </c>
      <c r="B51" s="79">
        <v>2000</v>
      </c>
      <c r="C51" s="80">
        <v>2</v>
      </c>
      <c r="D51" s="80">
        <v>14</v>
      </c>
      <c r="E51" s="80" t="s">
        <v>13</v>
      </c>
      <c r="F51" s="134">
        <f t="shared" si="4"/>
        <v>56000</v>
      </c>
      <c r="G51" s="135">
        <f t="shared" si="5"/>
        <v>16000</v>
      </c>
      <c r="H51" s="135">
        <f t="shared" si="6"/>
        <v>40000</v>
      </c>
    </row>
    <row r="52" spans="1:8" ht="12">
      <c r="A52" s="136" t="s">
        <v>30</v>
      </c>
      <c r="B52" s="87">
        <v>800</v>
      </c>
      <c r="C52" s="80">
        <v>2</v>
      </c>
      <c r="D52" s="80">
        <v>14</v>
      </c>
      <c r="E52" s="80" t="s">
        <v>13</v>
      </c>
      <c r="F52" s="134">
        <f t="shared" si="4"/>
        <v>22400</v>
      </c>
      <c r="G52" s="135">
        <f t="shared" si="5"/>
        <v>6400</v>
      </c>
      <c r="H52" s="135">
        <f t="shared" si="6"/>
        <v>16000</v>
      </c>
    </row>
    <row r="53" spans="1:8" s="41" customFormat="1" ht="12">
      <c r="A53" s="136" t="s">
        <v>6</v>
      </c>
      <c r="B53" s="87">
        <v>1200</v>
      </c>
      <c r="C53" s="80">
        <v>2</v>
      </c>
      <c r="D53" s="80">
        <v>14</v>
      </c>
      <c r="E53" s="80" t="s">
        <v>13</v>
      </c>
      <c r="F53" s="134">
        <f t="shared" si="4"/>
        <v>33600</v>
      </c>
      <c r="G53" s="135">
        <f t="shared" si="5"/>
        <v>9600</v>
      </c>
      <c r="H53" s="135">
        <f t="shared" si="6"/>
        <v>24000</v>
      </c>
    </row>
    <row r="54" spans="1:8" s="41" customFormat="1" ht="12">
      <c r="A54" s="136" t="s">
        <v>8</v>
      </c>
      <c r="B54" s="141">
        <v>150</v>
      </c>
      <c r="C54" s="142">
        <v>100</v>
      </c>
      <c r="D54" s="143">
        <v>1</v>
      </c>
      <c r="E54" s="80" t="s">
        <v>26</v>
      </c>
      <c r="F54" s="134">
        <f t="shared" si="4"/>
        <v>15000</v>
      </c>
      <c r="G54" s="135">
        <f t="shared" si="5"/>
        <v>4285.714285714285</v>
      </c>
      <c r="H54" s="135">
        <f t="shared" si="6"/>
        <v>10714.285714285714</v>
      </c>
    </row>
    <row r="55" spans="1:8" s="41" customFormat="1" ht="24">
      <c r="A55" s="136" t="s">
        <v>29</v>
      </c>
      <c r="B55" s="141">
        <v>300</v>
      </c>
      <c r="C55" s="143">
        <v>1</v>
      </c>
      <c r="D55" s="143">
        <v>14</v>
      </c>
      <c r="E55" s="80" t="s">
        <v>26</v>
      </c>
      <c r="F55" s="134">
        <f t="shared" si="4"/>
        <v>4200</v>
      </c>
      <c r="G55" s="135">
        <f t="shared" si="5"/>
        <v>1200</v>
      </c>
      <c r="H55" s="135">
        <f t="shared" si="6"/>
        <v>3000</v>
      </c>
    </row>
    <row r="56" spans="1:8" s="41" customFormat="1" ht="12">
      <c r="A56" s="136"/>
      <c r="B56" s="19"/>
      <c r="C56" s="20"/>
      <c r="D56" s="21"/>
      <c r="E56" s="21"/>
      <c r="F56" s="114"/>
      <c r="G56" s="23"/>
      <c r="H56" s="23"/>
    </row>
    <row r="57" spans="1:8" s="41" customFormat="1" ht="12">
      <c r="A57" s="157" t="s">
        <v>61</v>
      </c>
      <c r="B57" s="158"/>
      <c r="C57" s="158"/>
      <c r="D57" s="158"/>
      <c r="E57" s="159"/>
      <c r="F57" s="116">
        <f>SUM(F33:F56)</f>
        <v>594160</v>
      </c>
      <c r="G57" s="109">
        <f>SUM(G33:G56)</f>
        <v>253840.7142857143</v>
      </c>
      <c r="H57" s="110">
        <f>SUM(H33:H56)</f>
        <v>340319.28571428574</v>
      </c>
    </row>
    <row r="58" spans="1:8" s="49" customFormat="1" ht="12">
      <c r="A58" s="84"/>
      <c r="B58" s="19"/>
      <c r="C58" s="20"/>
      <c r="D58" s="21"/>
      <c r="E58" s="21"/>
      <c r="F58" s="117"/>
      <c r="G58" s="85"/>
      <c r="H58" s="85"/>
    </row>
    <row r="59" spans="1:8" s="41" customFormat="1" ht="15" customHeight="1">
      <c r="A59" s="42" t="s">
        <v>79</v>
      </c>
      <c r="B59" s="38"/>
      <c r="C59" s="39"/>
      <c r="D59" s="40"/>
      <c r="E59" s="40"/>
      <c r="F59" s="115"/>
      <c r="G59" s="28"/>
      <c r="H59" s="28"/>
    </row>
    <row r="60" spans="1:8" s="43" customFormat="1" ht="15" customHeight="1">
      <c r="A60" s="37"/>
      <c r="B60" s="19"/>
      <c r="C60" s="20"/>
      <c r="D60" s="21"/>
      <c r="E60" s="21"/>
      <c r="F60" s="115"/>
      <c r="G60" s="28"/>
      <c r="H60" s="28"/>
    </row>
    <row r="61" spans="1:8" ht="12">
      <c r="A61" s="50" t="s">
        <v>76</v>
      </c>
      <c r="B61" s="79">
        <v>10000</v>
      </c>
      <c r="C61" s="144">
        <v>1</v>
      </c>
      <c r="D61" s="80">
        <v>1</v>
      </c>
      <c r="E61" s="80" t="s">
        <v>13</v>
      </c>
      <c r="F61" s="134">
        <f aca="true" t="shared" si="7" ref="F61:F67">B61*C61*D61</f>
        <v>10000</v>
      </c>
      <c r="G61" s="135">
        <v>0</v>
      </c>
      <c r="H61" s="81">
        <f aca="true" t="shared" si="8" ref="H61:H67">F61</f>
        <v>10000</v>
      </c>
    </row>
    <row r="62" spans="1:8" s="41" customFormat="1" ht="24">
      <c r="A62" s="75" t="s">
        <v>1</v>
      </c>
      <c r="B62" s="79">
        <v>600</v>
      </c>
      <c r="C62" s="144">
        <v>1</v>
      </c>
      <c r="D62" s="80">
        <v>14</v>
      </c>
      <c r="E62" s="80" t="s">
        <v>13</v>
      </c>
      <c r="F62" s="134">
        <f t="shared" si="7"/>
        <v>8400</v>
      </c>
      <c r="G62" s="135">
        <v>0</v>
      </c>
      <c r="H62" s="81">
        <f t="shared" si="8"/>
        <v>8400</v>
      </c>
    </row>
    <row r="63" spans="1:8" s="41" customFormat="1" ht="24">
      <c r="A63" s="136" t="s">
        <v>4</v>
      </c>
      <c r="B63" s="79">
        <v>300</v>
      </c>
      <c r="C63" s="144">
        <v>6</v>
      </c>
      <c r="D63" s="80">
        <v>1</v>
      </c>
      <c r="E63" s="80" t="s">
        <v>13</v>
      </c>
      <c r="F63" s="134">
        <f t="shared" si="7"/>
        <v>1800</v>
      </c>
      <c r="G63" s="135">
        <v>0</v>
      </c>
      <c r="H63" s="81">
        <f t="shared" si="8"/>
        <v>1800</v>
      </c>
    </row>
    <row r="64" spans="1:8" s="41" customFormat="1" ht="13.5" customHeight="1">
      <c r="A64" s="145" t="s">
        <v>70</v>
      </c>
      <c r="B64" s="79">
        <v>20000</v>
      </c>
      <c r="C64" s="144">
        <v>1</v>
      </c>
      <c r="D64" s="80">
        <v>1</v>
      </c>
      <c r="E64" s="80" t="s">
        <v>13</v>
      </c>
      <c r="F64" s="134">
        <f t="shared" si="7"/>
        <v>20000</v>
      </c>
      <c r="G64" s="135">
        <v>0</v>
      </c>
      <c r="H64" s="81">
        <f t="shared" si="8"/>
        <v>20000</v>
      </c>
    </row>
    <row r="65" spans="1:8" s="41" customFormat="1" ht="12">
      <c r="A65" s="50" t="s">
        <v>66</v>
      </c>
      <c r="B65" s="79">
        <v>25000</v>
      </c>
      <c r="C65" s="144">
        <v>1</v>
      </c>
      <c r="D65" s="80">
        <v>1</v>
      </c>
      <c r="E65" s="80" t="s">
        <v>19</v>
      </c>
      <c r="F65" s="134">
        <f t="shared" si="7"/>
        <v>25000</v>
      </c>
      <c r="G65" s="135">
        <v>0</v>
      </c>
      <c r="H65" s="81">
        <f t="shared" si="8"/>
        <v>25000</v>
      </c>
    </row>
    <row r="66" spans="1:8" s="124" customFormat="1" ht="12">
      <c r="A66" s="50" t="s">
        <v>67</v>
      </c>
      <c r="B66" s="79">
        <v>5000</v>
      </c>
      <c r="C66" s="144">
        <v>2</v>
      </c>
      <c r="D66" s="80">
        <v>1</v>
      </c>
      <c r="E66" s="80" t="s">
        <v>19</v>
      </c>
      <c r="F66" s="134">
        <f t="shared" si="7"/>
        <v>10000</v>
      </c>
      <c r="G66" s="135"/>
      <c r="H66" s="81">
        <f t="shared" si="8"/>
        <v>10000</v>
      </c>
    </row>
    <row r="67" spans="1:8" s="124" customFormat="1" ht="12">
      <c r="A67" s="136" t="s">
        <v>5</v>
      </c>
      <c r="B67" s="79">
        <v>5000</v>
      </c>
      <c r="C67" s="144">
        <v>4</v>
      </c>
      <c r="D67" s="80">
        <v>1</v>
      </c>
      <c r="E67" s="80" t="s">
        <v>19</v>
      </c>
      <c r="F67" s="134">
        <f t="shared" si="7"/>
        <v>20000</v>
      </c>
      <c r="G67" s="135">
        <v>0</v>
      </c>
      <c r="H67" s="81">
        <f t="shared" si="8"/>
        <v>20000</v>
      </c>
    </row>
    <row r="68" spans="1:8" s="41" customFormat="1" ht="15" customHeight="1">
      <c r="A68" s="18"/>
      <c r="B68" s="79">
        <v>1</v>
      </c>
      <c r="C68" s="144"/>
      <c r="D68" s="80"/>
      <c r="E68" s="80"/>
      <c r="F68" s="134"/>
      <c r="G68" s="135"/>
      <c r="H68" s="135"/>
    </row>
    <row r="69" spans="1:8" s="49" customFormat="1" ht="15" customHeight="1">
      <c r="A69" s="160" t="s">
        <v>57</v>
      </c>
      <c r="B69" s="161"/>
      <c r="C69" s="161"/>
      <c r="D69" s="161"/>
      <c r="E69" s="161"/>
      <c r="F69" s="118">
        <f>SUM(F61:F68)</f>
        <v>95200</v>
      </c>
      <c r="G69" s="26">
        <f>SUM(G61:G68)</f>
        <v>0</v>
      </c>
      <c r="H69" s="108">
        <f>SUM(H61:H68)</f>
        <v>95200</v>
      </c>
    </row>
    <row r="70" spans="1:8" s="49" customFormat="1" ht="15" customHeight="1">
      <c r="A70" s="86"/>
      <c r="B70" s="45"/>
      <c r="C70" s="46"/>
      <c r="D70" s="47"/>
      <c r="E70" s="47"/>
      <c r="F70" s="119"/>
      <c r="G70" s="48"/>
      <c r="H70" s="48"/>
    </row>
    <row r="71" spans="1:8" s="41" customFormat="1" ht="12">
      <c r="A71" s="131" t="s">
        <v>77</v>
      </c>
      <c r="B71" s="130"/>
      <c r="C71" s="132"/>
      <c r="D71" s="133"/>
      <c r="E71" s="133"/>
      <c r="F71" s="115"/>
      <c r="G71" s="28"/>
      <c r="H71" s="28"/>
    </row>
    <row r="72" spans="1:8" s="43" customFormat="1" ht="15" customHeight="1">
      <c r="A72" s="37"/>
      <c r="B72" s="19"/>
      <c r="C72" s="20"/>
      <c r="D72" s="21"/>
      <c r="E72" s="21"/>
      <c r="F72" s="115"/>
      <c r="G72" s="28"/>
      <c r="H72" s="28"/>
    </row>
    <row r="73" spans="1:8" s="51" customFormat="1" ht="12">
      <c r="A73" s="82" t="s">
        <v>53</v>
      </c>
      <c r="B73" s="19">
        <v>25000</v>
      </c>
      <c r="C73" s="44">
        <v>4</v>
      </c>
      <c r="D73" s="21">
        <v>1</v>
      </c>
      <c r="E73" s="21" t="s">
        <v>13</v>
      </c>
      <c r="F73" s="114">
        <f>B73*C73*D73</f>
        <v>100000</v>
      </c>
      <c r="G73" s="23"/>
      <c r="H73" s="81">
        <f>F73</f>
        <v>100000</v>
      </c>
    </row>
    <row r="74" spans="1:8" s="41" customFormat="1" ht="36">
      <c r="A74" s="82" t="s">
        <v>54</v>
      </c>
      <c r="B74" s="19">
        <v>7000</v>
      </c>
      <c r="C74" s="44">
        <v>2</v>
      </c>
      <c r="D74" s="21">
        <v>1</v>
      </c>
      <c r="E74" s="21" t="s">
        <v>13</v>
      </c>
      <c r="F74" s="114">
        <f>B74*C74*D74</f>
        <v>14000</v>
      </c>
      <c r="G74" s="23"/>
      <c r="H74" s="81">
        <f>F74</f>
        <v>14000</v>
      </c>
    </row>
    <row r="75" spans="1:8" s="41" customFormat="1" ht="12">
      <c r="A75" s="82" t="s">
        <v>87</v>
      </c>
      <c r="B75" s="19">
        <v>1000</v>
      </c>
      <c r="C75" s="44">
        <v>20</v>
      </c>
      <c r="D75" s="21">
        <v>1</v>
      </c>
      <c r="E75" s="21" t="s">
        <v>13</v>
      </c>
      <c r="F75" s="114">
        <f>B75*C75*D75</f>
        <v>20000</v>
      </c>
      <c r="G75" s="23"/>
      <c r="H75" s="81">
        <f>F75</f>
        <v>20000</v>
      </c>
    </row>
    <row r="76" spans="1:8" s="41" customFormat="1" ht="24">
      <c r="A76" s="83" t="s">
        <v>65</v>
      </c>
      <c r="B76" s="19">
        <v>500</v>
      </c>
      <c r="C76" s="44">
        <v>10</v>
      </c>
      <c r="D76" s="21">
        <v>1</v>
      </c>
      <c r="E76" s="21" t="s">
        <v>72</v>
      </c>
      <c r="F76" s="114">
        <f>B76*C76*D76</f>
        <v>5000</v>
      </c>
      <c r="G76" s="23"/>
      <c r="H76" s="81">
        <f>F76</f>
        <v>5000</v>
      </c>
    </row>
    <row r="77" spans="1:8" s="41" customFormat="1" ht="15" customHeight="1">
      <c r="A77" s="50"/>
      <c r="B77" s="19"/>
      <c r="C77" s="44"/>
      <c r="D77" s="21"/>
      <c r="E77" s="21"/>
      <c r="F77" s="114"/>
      <c r="G77" s="23"/>
      <c r="H77" s="23"/>
    </row>
    <row r="78" spans="1:8" s="41" customFormat="1" ht="15" customHeight="1">
      <c r="A78" s="146" t="s">
        <v>56</v>
      </c>
      <c r="B78" s="147"/>
      <c r="C78" s="147"/>
      <c r="D78" s="147"/>
      <c r="E78" s="147"/>
      <c r="F78" s="116">
        <f>SUM(F73:F77)</f>
        <v>139000</v>
      </c>
      <c r="G78" s="111">
        <f>SUM(G73:G77)</f>
        <v>0</v>
      </c>
      <c r="H78" s="110">
        <f>SUM(H73:H77)</f>
        <v>139000</v>
      </c>
    </row>
    <row r="79" spans="1:8" ht="15" customHeight="1">
      <c r="A79" s="112"/>
      <c r="B79" s="19"/>
      <c r="C79" s="20"/>
      <c r="D79" s="21"/>
      <c r="E79" s="21"/>
      <c r="F79" s="115"/>
      <c r="G79" s="28"/>
      <c r="H79" s="28"/>
    </row>
    <row r="80" spans="1:8" ht="15" customHeight="1">
      <c r="A80" s="146" t="s">
        <v>60</v>
      </c>
      <c r="B80" s="147"/>
      <c r="C80" s="147"/>
      <c r="D80" s="147"/>
      <c r="E80" s="147"/>
      <c r="F80" s="118">
        <f>F78+F69+F57</f>
        <v>828360</v>
      </c>
      <c r="G80" s="26">
        <f>G78+G69+G57</f>
        <v>253840.7142857143</v>
      </c>
      <c r="H80" s="108">
        <f>H78+H69+H57</f>
        <v>574519.2857142857</v>
      </c>
    </row>
    <row r="81" spans="1:8" ht="15" customHeight="1" thickBot="1">
      <c r="A81" s="37"/>
      <c r="B81" s="54"/>
      <c r="C81" s="20"/>
      <c r="D81" s="21"/>
      <c r="E81" s="21"/>
      <c r="F81" s="120"/>
      <c r="G81" s="55"/>
      <c r="H81" s="55"/>
    </row>
    <row r="82" spans="1:8" ht="15" customHeight="1" thickBot="1">
      <c r="A82" s="56" t="s">
        <v>20</v>
      </c>
      <c r="B82" s="57"/>
      <c r="C82" s="34"/>
      <c r="D82" s="35"/>
      <c r="E82" s="35"/>
      <c r="F82" s="121">
        <f>F80+F29</f>
        <v>1364957.5</v>
      </c>
      <c r="G82" s="58">
        <f>G80+G29</f>
        <v>407154.2857142857</v>
      </c>
      <c r="H82" s="58">
        <f>H80+H29</f>
        <v>957803.2142857143</v>
      </c>
    </row>
    <row r="83" spans="1:8" ht="15" customHeight="1" thickBot="1">
      <c r="A83" s="37"/>
      <c r="B83" s="54"/>
      <c r="C83" s="20"/>
      <c r="D83" s="21"/>
      <c r="E83" s="21"/>
      <c r="F83" s="120"/>
      <c r="G83" s="55"/>
      <c r="H83" s="55"/>
    </row>
    <row r="84" spans="1:8" ht="15" customHeight="1" thickBot="1">
      <c r="A84" s="59" t="s">
        <v>21</v>
      </c>
      <c r="B84" s="60"/>
      <c r="C84" s="52"/>
      <c r="D84" s="53"/>
      <c r="E84" s="53"/>
      <c r="F84" s="122">
        <f>F82*7%</f>
        <v>95547.02500000001</v>
      </c>
      <c r="G84" s="61">
        <f>G82*7%</f>
        <v>28500.8</v>
      </c>
      <c r="H84" s="61">
        <f>H82*7%</f>
        <v>67046.225</v>
      </c>
    </row>
    <row r="85" spans="3:4" ht="15" customHeight="1" thickBot="1">
      <c r="C85" s="1"/>
      <c r="D85" s="1"/>
    </row>
    <row r="86" spans="1:8" ht="15" customHeight="1" thickBot="1">
      <c r="A86" s="61" t="s">
        <v>88</v>
      </c>
      <c r="B86" s="61"/>
      <c r="C86" s="61"/>
      <c r="D86" s="61"/>
      <c r="E86" s="61"/>
      <c r="F86" s="61">
        <v>30000</v>
      </c>
      <c r="G86" s="61">
        <v>15000</v>
      </c>
      <c r="H86" s="61">
        <v>15000</v>
      </c>
    </row>
    <row r="87" spans="1:8" ht="15" customHeight="1" thickBot="1">
      <c r="A87" s="37"/>
      <c r="B87" s="62"/>
      <c r="C87" s="20"/>
      <c r="D87" s="21"/>
      <c r="E87" s="21"/>
      <c r="F87" s="120"/>
      <c r="G87" s="55"/>
      <c r="H87" s="55"/>
    </row>
    <row r="88" spans="1:8" ht="15" customHeight="1" thickBot="1">
      <c r="A88" s="63" t="s">
        <v>22</v>
      </c>
      <c r="B88" s="64"/>
      <c r="C88" s="34"/>
      <c r="D88" s="35"/>
      <c r="E88" s="35"/>
      <c r="F88" s="121">
        <f>F82+F84+F86</f>
        <v>1490504.525</v>
      </c>
      <c r="G88" s="58">
        <f>G82+G84+G86</f>
        <v>450655.08571428567</v>
      </c>
      <c r="H88" s="58">
        <f>H82+H84+H86</f>
        <v>1039849.4392857143</v>
      </c>
    </row>
    <row r="89" spans="1:8" ht="15" customHeight="1">
      <c r="A89" s="41"/>
      <c r="B89" s="41"/>
      <c r="C89" s="65"/>
      <c r="D89" s="65"/>
      <c r="E89" s="41"/>
      <c r="F89" s="66"/>
      <c r="G89" s="66"/>
      <c r="H89" s="66"/>
    </row>
    <row r="90" spans="3:4" s="41" customFormat="1" ht="15" customHeight="1">
      <c r="C90" s="65"/>
      <c r="D90" s="65"/>
    </row>
    <row r="91" spans="1:8" ht="15" customHeight="1">
      <c r="A91" s="41"/>
      <c r="B91" s="41"/>
      <c r="C91" s="65"/>
      <c r="D91" s="65"/>
      <c r="E91" s="41"/>
      <c r="F91" s="41"/>
      <c r="G91" s="41"/>
      <c r="H91" s="41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</sheetData>
  <sheetProtection/>
  <mergeCells count="8">
    <mergeCell ref="A78:E78"/>
    <mergeCell ref="A80:E80"/>
    <mergeCell ref="B2:H2"/>
    <mergeCell ref="A6:E6"/>
    <mergeCell ref="A19:E19"/>
    <mergeCell ref="A28:E28"/>
    <mergeCell ref="A57:E57"/>
    <mergeCell ref="A69:E69"/>
  </mergeCells>
  <printOptions/>
  <pageMargins left="0.7" right="0.7" top="0.75" bottom="0.75" header="0.3" footer="0.3"/>
  <pageSetup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fhernandez</dc:creator>
  <cp:keywords/>
  <dc:description/>
  <cp:lastModifiedBy>DANNENBERG Danielle</cp:lastModifiedBy>
  <cp:lastPrinted>2014-05-23T14:38:00Z</cp:lastPrinted>
  <dcterms:created xsi:type="dcterms:W3CDTF">2011-01-14T09:25:58Z</dcterms:created>
  <dcterms:modified xsi:type="dcterms:W3CDTF">2014-06-06T14:53:55Z</dcterms:modified>
  <cp:category/>
  <cp:version/>
  <cp:contentType/>
  <cp:contentStatus/>
</cp:coreProperties>
</file>