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robin/Downloads/"/>
    </mc:Choice>
  </mc:AlternateContent>
  <xr:revisionPtr revIDLastSave="0" documentId="13_ncr:1_{C7687CC8-CAF2-3F47-8332-E235C97C199B}" xr6:coauthVersionLast="45" xr6:coauthVersionMax="45" xr10:uidLastSave="{00000000-0000-0000-0000-000000000000}"/>
  <bookViews>
    <workbookView xWindow="0" yWindow="460" windowWidth="33600" windowHeight="18580" xr2:uid="{1075259B-FBE9-4528-9F61-75C394E0F0F0}"/>
  </bookViews>
  <sheets>
    <sheet name="Introduction" sheetId="1" r:id="rId1"/>
    <sheet name="Feb Costing Model" sheetId="2" r:id="rId2"/>
    <sheet name="Aug Costing Model"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2" l="1"/>
  <c r="D31" i="3"/>
  <c r="D30" i="3"/>
  <c r="D29" i="3"/>
  <c r="D28" i="3"/>
  <c r="D27" i="3"/>
  <c r="D26" i="3"/>
  <c r="E26" i="3"/>
  <c r="D21" i="3"/>
  <c r="D8" i="3" s="1"/>
  <c r="E8" i="3" s="1"/>
  <c r="D42" i="2"/>
  <c r="D26" i="2"/>
  <c r="D25" i="2"/>
  <c r="D30" i="2"/>
  <c r="E26" i="2"/>
  <c r="F26" i="3" l="1"/>
  <c r="E28" i="3"/>
  <c r="F28" i="3" s="1"/>
  <c r="F17" i="3"/>
  <c r="E30" i="3"/>
  <c r="F30" i="3" s="1"/>
  <c r="F19" i="3"/>
  <c r="F20" i="3"/>
  <c r="E31" i="3"/>
  <c r="F31" i="3" s="1"/>
  <c r="F16" i="3"/>
  <c r="E27" i="3"/>
  <c r="F27" i="3" s="1"/>
  <c r="F18" i="3"/>
  <c r="E29" i="3"/>
  <c r="F29" i="3" s="1"/>
  <c r="E21" i="3"/>
  <c r="D7" i="3" s="1"/>
  <c r="E25" i="3"/>
  <c r="F15" i="3"/>
  <c r="D25" i="3"/>
  <c r="F14" i="3"/>
  <c r="E30" i="2"/>
  <c r="E28" i="2"/>
  <c r="E29" i="2"/>
  <c r="E25" i="2"/>
  <c r="E21" i="2"/>
  <c r="D7" i="2" s="1"/>
  <c r="E27" i="2"/>
  <c r="E31" i="2"/>
  <c r="F18" i="2"/>
  <c r="F20" i="2"/>
  <c r="F14" i="2"/>
  <c r="F26" i="2"/>
  <c r="F16" i="2"/>
  <c r="F30" i="2"/>
  <c r="F25" i="2"/>
  <c r="F17" i="2"/>
  <c r="F15" i="2"/>
  <c r="F19" i="2"/>
  <c r="D21" i="2"/>
  <c r="D8" i="2" s="1"/>
  <c r="E8" i="2" s="1"/>
  <c r="D28" i="2"/>
  <c r="F28" i="2" s="1"/>
  <c r="D27" i="2"/>
  <c r="D29" i="2"/>
  <c r="F29" i="2" s="1"/>
  <c r="D31" i="2"/>
  <c r="F21" i="3" l="1"/>
  <c r="G21" i="3" s="1"/>
  <c r="E32" i="3"/>
  <c r="F7" i="3" s="1"/>
  <c r="E7" i="3"/>
  <c r="E9" i="3" s="1"/>
  <c r="E43" i="2" s="1"/>
  <c r="D9" i="3"/>
  <c r="D32" i="3"/>
  <c r="F8" i="3" s="1"/>
  <c r="G8" i="3" s="1"/>
  <c r="F25" i="3"/>
  <c r="G18" i="3"/>
  <c r="F27" i="2"/>
  <c r="E7" i="2"/>
  <c r="E9" i="2" s="1"/>
  <c r="E42" i="2" s="1"/>
  <c r="D44" i="2" s="1"/>
  <c r="D9" i="2"/>
  <c r="D32" i="2"/>
  <c r="F8" i="2" s="1"/>
  <c r="G8" i="2" s="1"/>
  <c r="E32" i="2"/>
  <c r="F7" i="2" s="1"/>
  <c r="F31" i="2"/>
  <c r="F21" i="2"/>
  <c r="G21" i="2" s="1"/>
  <c r="G18" i="2" l="1"/>
  <c r="G14" i="2"/>
  <c r="G17" i="3"/>
  <c r="G20" i="3"/>
  <c r="G19" i="3"/>
  <c r="G7" i="3"/>
  <c r="G9" i="3" s="1"/>
  <c r="F9" i="3"/>
  <c r="G16" i="3"/>
  <c r="G14" i="3"/>
  <c r="F32" i="3"/>
  <c r="G15" i="3"/>
  <c r="G20" i="2"/>
  <c r="G17" i="2"/>
  <c r="G19" i="2"/>
  <c r="G7" i="2"/>
  <c r="G9" i="2" s="1"/>
  <c r="F9" i="2"/>
  <c r="F32" i="2"/>
  <c r="G15" i="2"/>
  <c r="G16" i="2"/>
  <c r="G32" i="3" l="1"/>
  <c r="G26" i="3"/>
  <c r="G28" i="3"/>
  <c r="G29" i="3"/>
  <c r="G27" i="3"/>
  <c r="G30" i="3"/>
  <c r="G31" i="3"/>
  <c r="G25" i="3"/>
  <c r="G32" i="2"/>
  <c r="G29" i="2"/>
  <c r="G25" i="2"/>
  <c r="G27" i="2"/>
  <c r="G28" i="2"/>
  <c r="G30" i="2"/>
  <c r="G26" i="2"/>
  <c r="G31" i="2"/>
</calcChain>
</file>

<file path=xl/sharedStrings.xml><?xml version="1.0" encoding="utf-8"?>
<sst xmlns="http://schemas.openxmlformats.org/spreadsheetml/2006/main" count="112" uniqueCount="52">
  <si>
    <t>Tripura 2019 Cost per Child Analysis</t>
  </si>
  <si>
    <t>Costing Model Assumptions and Data Sources</t>
  </si>
  <si>
    <t>a. Which costs are reported in this model</t>
  </si>
  <si>
    <t>2. The expenditures include costs to Evidence Action (including all donor contributions) and the Government of Tripura and its affiliates.</t>
  </si>
  <si>
    <t xml:space="preserve">4. An 18% indirect cost rate was applied to all of Evidence Action's global costs in the model </t>
  </si>
  <si>
    <t>5. Service tax was included on all costs incurred by Evidence Action within India.</t>
  </si>
  <si>
    <t>6. Evidence Action's personnel costs are accounted for under the Program Management even though they are applicable across program areas. This is due to the way these costs are captured by Evidence Action's accounting system.</t>
  </si>
  <si>
    <t xml:space="preserve">b. Sources of this model's data  </t>
  </si>
  <si>
    <t>1. Expenditures from Evidence Action's financial statements were aggregated and categorized by program area</t>
  </si>
  <si>
    <t>2. Government and partner expenditures were aggregated by program area within a separate data sheet and fed into the cost per child estimates.</t>
  </si>
  <si>
    <t xml:space="preserve">c. Costs associated with prevalence surveys  </t>
  </si>
  <si>
    <t>1. Prevalence surveys are essential to informing treatment strategy, frequency, and the measurement of impact. For the Tripura program, a total of 2 prevalence surveys for STH have occured across an expected 5 years (or 10 rounds of treatment). The actuals from the second survey in 2019 have been added in with this version of the model. Costs for the prevalence survey are higher than previously expected as the survey in Tripura was a community based survey rather than a school-based. This change in survey strategy came at the request of CIFF. The total costs of implementing these surveys, including Evidence Action's costs and all technical partner costs, are amortized across the 5 year duration.</t>
  </si>
  <si>
    <t xml:space="preserve">d. Costs associated with drugs </t>
  </si>
  <si>
    <t xml:space="preserve">Drug costs are included in this model as an imputed cost. In the February and August 2019 deworming rounds, tablets were purchased by the government, and therefore are recorded as a government cost. The value of drugs in the model is calculated based on the number of drugs distributed and the local market value of Albendazole. This is a conservative approach, as this assumes that the value of unused drugs remain a cost to the program, when in reality there are many cases where unused drugs are repurposed. </t>
  </si>
  <si>
    <t>e. Average cost per round</t>
  </si>
  <si>
    <r>
      <t xml:space="preserve">1. This model includes </t>
    </r>
    <r>
      <rPr>
        <b/>
        <sz val="10"/>
        <color theme="1"/>
        <rFont val="Prensa Book"/>
        <family val="3"/>
      </rPr>
      <t>all contributing expenditures</t>
    </r>
    <r>
      <rPr>
        <sz val="10"/>
        <color theme="1"/>
        <rFont val="Prensa Book"/>
        <family val="3"/>
      </rPr>
      <t xml:space="preserve"> to the 2019 deworming rounds in Tripura, which included one treatment round occurring in February 2019 and another round in August 2019. The cost per child is calculated as the cost per child per-round rather than per-year.  </t>
    </r>
  </si>
  <si>
    <r>
      <t xml:space="preserve">3. The February 2019 deworming round took place between </t>
    </r>
    <r>
      <rPr>
        <b/>
        <sz val="10"/>
        <color theme="1"/>
        <rFont val="Prensa Book"/>
        <family val="3"/>
      </rPr>
      <t>November 2018-April 2019</t>
    </r>
    <r>
      <rPr>
        <sz val="10"/>
        <color theme="1"/>
        <rFont val="Prensa Book"/>
        <family val="3"/>
      </rPr>
      <t xml:space="preserve">, and the August treatment round took place between </t>
    </r>
    <r>
      <rPr>
        <b/>
        <sz val="10"/>
        <color theme="1"/>
        <rFont val="Prensa Book"/>
        <family val="3"/>
      </rPr>
      <t>May 2019 - October 2019</t>
    </r>
    <r>
      <rPr>
        <sz val="10"/>
        <color theme="1"/>
        <rFont val="Prensa Book"/>
        <family val="3"/>
      </rPr>
      <t>, so all costs included in the model fall within this range.</t>
    </r>
  </si>
  <si>
    <r>
      <t>3. The "</t>
    </r>
    <r>
      <rPr>
        <b/>
        <sz val="10"/>
        <color theme="1"/>
        <rFont val="Prensa Book"/>
        <family val="3"/>
      </rPr>
      <t>Approximate # children treated</t>
    </r>
    <r>
      <rPr>
        <sz val="10"/>
        <color theme="1"/>
        <rFont val="Prensa Book"/>
        <family val="3"/>
      </rPr>
      <t>" (cell D36 in the model) is consistent with the Tripura government's reported treatment numbers.</t>
    </r>
  </si>
  <si>
    <r>
      <t xml:space="preserve">4. The </t>
    </r>
    <r>
      <rPr>
        <b/>
        <sz val="10"/>
        <color theme="1"/>
        <rFont val="Prensa Book"/>
        <family val="3"/>
      </rPr>
      <t>exchange rate</t>
    </r>
    <r>
      <rPr>
        <sz val="10"/>
        <color theme="1"/>
        <rFont val="Prensa Book"/>
        <family val="3"/>
      </rPr>
      <t xml:space="preserve"> for cost conversions </t>
    </r>
    <r>
      <rPr>
        <sz val="10"/>
        <rFont val="Prensa Book"/>
        <family val="3"/>
      </rPr>
      <t>(70.4 rupees</t>
    </r>
    <r>
      <rPr>
        <sz val="10"/>
        <color theme="1"/>
        <rFont val="Prensa Book"/>
        <family val="3"/>
      </rPr>
      <t>; cell D37 in the model) is the average exchange rate over the time period of costs included in the model (November 2018-October 2019).</t>
    </r>
  </si>
  <si>
    <r>
      <t>Deworming takes place biannually in Tripura. As mentioned in a.1 above, the model provides a cost per child per round. Cost per child can differ between rounds for a number of reasons, including changes in number of children treated, and cost differentials between rounds. The weighted average cost per child in Tripura across both rounds in 2019 is</t>
    </r>
    <r>
      <rPr>
        <sz val="10"/>
        <color rgb="FFFF0000"/>
        <rFont val="Prensa Book"/>
        <family val="3"/>
      </rPr>
      <t xml:space="preserve"> </t>
    </r>
    <r>
      <rPr>
        <b/>
        <sz val="10"/>
        <rFont val="Prensa Book"/>
      </rPr>
      <t>$0.21</t>
    </r>
    <r>
      <rPr>
        <sz val="10"/>
        <color theme="1"/>
        <rFont val="Prensa Book"/>
        <family val="3"/>
      </rPr>
      <t>.</t>
    </r>
  </si>
  <si>
    <t>Feb NDD: November 2018-April 2019</t>
  </si>
  <si>
    <t xml:space="preserve">I. Results </t>
  </si>
  <si>
    <t xml:space="preserve">Cost per Child </t>
  </si>
  <si>
    <t>Expensing Party</t>
  </si>
  <si>
    <t>Sum Total</t>
  </si>
  <si>
    <t>Cost per Child, USD</t>
  </si>
  <si>
    <t>Sum Total, local currency</t>
  </si>
  <si>
    <t xml:space="preserve">Cost per child, local currency </t>
  </si>
  <si>
    <t>DtWI</t>
  </si>
  <si>
    <t>Government</t>
  </si>
  <si>
    <t xml:space="preserve">Total </t>
  </si>
  <si>
    <t xml:space="preserve">Cost by Program Area (USD) </t>
  </si>
  <si>
    <t xml:space="preserve">Cost Category </t>
  </si>
  <si>
    <t>Total</t>
  </si>
  <si>
    <t>Percentage</t>
  </si>
  <si>
    <t xml:space="preserve">Policy &amp; Advocacy </t>
  </si>
  <si>
    <t xml:space="preserve">Prevalence Surveys </t>
  </si>
  <si>
    <t xml:space="preserve">Drug Procurement and Management </t>
  </si>
  <si>
    <t xml:space="preserve">Training and Distribution </t>
  </si>
  <si>
    <t>Public Mobilization and Community Sensitization</t>
  </si>
  <si>
    <t xml:space="preserve">Monitoring and Evaluation </t>
  </si>
  <si>
    <t xml:space="preserve">Program Management and Planning </t>
  </si>
  <si>
    <t>Cost by Program Area (local currency)</t>
  </si>
  <si>
    <t>II. Assumptions</t>
  </si>
  <si>
    <t>Approximate # children treated</t>
  </si>
  <si>
    <t>Exchange rate</t>
  </si>
  <si>
    <t>Weighted Average Tripura</t>
  </si>
  <si>
    <t># of Children Dewormed</t>
  </si>
  <si>
    <t>Feb Round</t>
  </si>
  <si>
    <t xml:space="preserve">Aug Round </t>
  </si>
  <si>
    <t xml:space="preserve">Weighted average cost per child (Feb &amp; Aug) </t>
  </si>
  <si>
    <t>Aug NDD: May 2019-October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</si>
</sst>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INR]\ #,##0"/>
    <numFmt numFmtId="166" formatCode="[$INR]\ #,##0.00"/>
    <numFmt numFmtId="167" formatCode="_(* #,##0_);_(* \(#,##0\);_(* &quot;-&quot;??_);_(@_)"/>
    <numFmt numFmtId="168" formatCode="0.000"/>
  </numFmts>
  <fonts count="20">
    <font>
      <sz val="11"/>
      <color theme="1"/>
      <name val="Calibri"/>
      <family val="2"/>
      <scheme val="minor"/>
    </font>
    <font>
      <sz val="11"/>
      <color theme="1"/>
      <name val="Calibri"/>
      <family val="2"/>
      <scheme val="minor"/>
    </font>
    <font>
      <sz val="8"/>
      <color theme="1"/>
      <name val="Tahoma"/>
      <family val="2"/>
    </font>
    <font>
      <b/>
      <sz val="14"/>
      <color theme="0"/>
      <name val="Tahoma"/>
      <family val="2"/>
    </font>
    <font>
      <sz val="11"/>
      <color theme="1"/>
      <name val="TSTAR Mono Round"/>
      <family val="3"/>
    </font>
    <font>
      <sz val="10"/>
      <color rgb="FF000000"/>
      <name val="Arial"/>
      <family val="2"/>
    </font>
    <font>
      <u/>
      <sz val="10"/>
      <color theme="1"/>
      <name val="Prensa Book"/>
      <family val="3"/>
    </font>
    <font>
      <sz val="10"/>
      <color theme="1"/>
      <name val="Prensa Book"/>
      <family val="3"/>
    </font>
    <font>
      <b/>
      <sz val="10"/>
      <color theme="1"/>
      <name val="Prensa Book"/>
      <family val="3"/>
    </font>
    <font>
      <sz val="10"/>
      <name val="Prensa Book"/>
      <family val="3"/>
    </font>
    <font>
      <sz val="10"/>
      <color indexed="8"/>
      <name val="Prensa Book"/>
      <family val="3"/>
    </font>
    <font>
      <sz val="11"/>
      <color indexed="8"/>
      <name val="Calibri"/>
      <family val="2"/>
      <scheme val="minor"/>
    </font>
    <font>
      <sz val="10"/>
      <color rgb="FFFF0000"/>
      <name val="Prensa Book"/>
      <family val="3"/>
    </font>
    <font>
      <b/>
      <sz val="10"/>
      <name val="Prensa Book"/>
    </font>
    <font>
      <sz val="12"/>
      <color theme="1"/>
      <name val="Tahoma"/>
      <family val="2"/>
    </font>
    <font>
      <sz val="10"/>
      <color theme="1"/>
      <name val="Tahoma"/>
      <family val="2"/>
    </font>
    <font>
      <b/>
      <sz val="8"/>
      <color theme="1"/>
      <name val="Tahoma"/>
      <family val="2"/>
    </font>
    <font>
      <sz val="8"/>
      <name val="Tahoma"/>
      <family val="2"/>
    </font>
    <font>
      <sz val="12"/>
      <color indexed="8"/>
      <name val="Tahoma"/>
      <family val="2"/>
    </font>
    <font>
      <sz val="8"/>
      <color indexed="8"/>
      <name val="Tahoma"/>
      <family val="2"/>
    </font>
  </fonts>
  <fills count="4">
    <fill>
      <patternFill patternType="none"/>
    </fill>
    <fill>
      <patternFill patternType="gray125"/>
    </fill>
    <fill>
      <patternFill patternType="solid">
        <fgColor theme="9" tint="-0.249977111117893"/>
        <bgColor indexed="64"/>
      </patternFill>
    </fill>
    <fill>
      <patternFill patternType="solid">
        <fgColor theme="0"/>
        <bgColor indexed="64"/>
      </patternFill>
    </fill>
  </fills>
  <borders count="5">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2" fillId="0" borderId="0"/>
    <xf numFmtId="0" fontId="1" fillId="0" borderId="0"/>
    <xf numFmtId="0" fontId="5" fillId="0" borderId="0"/>
    <xf numFmtId="0" fontId="11" fillId="0" borderId="0"/>
    <xf numFmtId="44" fontId="2"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3">
    <xf numFmtId="0" fontId="0" fillId="0" borderId="0" xfId="0"/>
    <xf numFmtId="0" fontId="3" fillId="2" borderId="0" xfId="1" applyFont="1" applyFill="1" applyAlignment="1">
      <alignment vertical="center"/>
    </xf>
    <xf numFmtId="0" fontId="1" fillId="0" borderId="0" xfId="2"/>
    <xf numFmtId="0" fontId="4" fillId="0" borderId="0" xfId="2" applyFont="1"/>
    <xf numFmtId="0" fontId="6" fillId="0" borderId="0" xfId="3" applyFont="1" applyAlignment="1">
      <alignment horizontal="left" indent="1"/>
    </xf>
    <xf numFmtId="0" fontId="7" fillId="0" borderId="0" xfId="2" applyFont="1" applyAlignment="1">
      <alignment horizontal="left" wrapText="1" indent="2"/>
    </xf>
    <xf numFmtId="0" fontId="9" fillId="0" borderId="0" xfId="2" applyFont="1" applyAlignment="1">
      <alignment horizontal="left" wrapText="1" indent="2"/>
    </xf>
    <xf numFmtId="0" fontId="10" fillId="0" borderId="0" xfId="2" applyFont="1" applyAlignment="1">
      <alignment horizontal="left" wrapText="1" indent="2"/>
    </xf>
    <xf numFmtId="0" fontId="6" fillId="0" borderId="0" xfId="2" applyFont="1" applyAlignment="1">
      <alignment horizontal="left" indent="1"/>
    </xf>
    <xf numFmtId="0" fontId="9" fillId="0" borderId="0" xfId="4" applyFont="1" applyAlignment="1">
      <alignment horizontal="left" wrapText="1" indent="4"/>
    </xf>
    <xf numFmtId="0" fontId="1" fillId="3" borderId="0" xfId="2" applyFill="1"/>
    <xf numFmtId="0" fontId="14" fillId="3" borderId="0" xfId="2" applyFont="1" applyFill="1"/>
    <xf numFmtId="0" fontId="14" fillId="3" borderId="0" xfId="1" applyFont="1" applyFill="1"/>
    <xf numFmtId="0" fontId="2" fillId="3" borderId="0" xfId="1" applyFont="1" applyFill="1"/>
    <xf numFmtId="0" fontId="16" fillId="3" borderId="2" xfId="1" applyFont="1" applyFill="1" applyBorder="1"/>
    <xf numFmtId="0" fontId="16" fillId="3" borderId="2" xfId="1" applyFont="1" applyFill="1" applyBorder="1" applyAlignment="1">
      <alignment wrapText="1"/>
    </xf>
    <xf numFmtId="0" fontId="2" fillId="3" borderId="2" xfId="1" applyFont="1" applyFill="1" applyBorder="1"/>
    <xf numFmtId="164" fontId="2" fillId="3" borderId="2" xfId="5" applyNumberFormat="1" applyFont="1" applyFill="1" applyBorder="1"/>
    <xf numFmtId="44" fontId="2" fillId="3" borderId="2" xfId="5" applyFont="1" applyFill="1" applyBorder="1"/>
    <xf numFmtId="165" fontId="2" fillId="3" borderId="2" xfId="1" applyNumberFormat="1" applyFont="1" applyFill="1" applyBorder="1"/>
    <xf numFmtId="166" fontId="2" fillId="3" borderId="2" xfId="1" applyNumberFormat="1" applyFont="1" applyFill="1" applyBorder="1"/>
    <xf numFmtId="164" fontId="2" fillId="3" borderId="2" xfId="1" applyNumberFormat="1" applyFont="1" applyFill="1" applyBorder="1"/>
    <xf numFmtId="164" fontId="2" fillId="3" borderId="0" xfId="1" applyNumberFormat="1" applyFont="1" applyFill="1" applyBorder="1"/>
    <xf numFmtId="0" fontId="16" fillId="3" borderId="0" xfId="1" applyFont="1" applyFill="1"/>
    <xf numFmtId="0" fontId="2" fillId="3" borderId="0" xfId="1" applyFill="1"/>
    <xf numFmtId="164" fontId="2" fillId="0" borderId="2" xfId="5" applyNumberFormat="1" applyFont="1" applyFill="1" applyBorder="1"/>
    <xf numFmtId="9" fontId="2" fillId="3" borderId="2" xfId="6" applyFont="1" applyFill="1" applyBorder="1"/>
    <xf numFmtId="0" fontId="2" fillId="3" borderId="0" xfId="1" applyFont="1" applyFill="1" applyBorder="1"/>
    <xf numFmtId="9" fontId="2" fillId="3" borderId="2" xfId="7" applyFont="1" applyFill="1" applyBorder="1"/>
    <xf numFmtId="167" fontId="17" fillId="3" borderId="2" xfId="8" applyNumberFormat="1" applyFont="1" applyFill="1" applyBorder="1"/>
    <xf numFmtId="168" fontId="17" fillId="0" borderId="2" xfId="1" applyNumberFormat="1" applyFont="1" applyFill="1" applyBorder="1"/>
    <xf numFmtId="0" fontId="1" fillId="3" borderId="2" xfId="2" applyFill="1" applyBorder="1"/>
    <xf numFmtId="0" fontId="19" fillId="3" borderId="2" xfId="2" applyFont="1" applyFill="1" applyBorder="1" applyAlignment="1">
      <alignment wrapText="1"/>
    </xf>
    <xf numFmtId="0" fontId="19" fillId="3" borderId="2" xfId="2" applyFont="1" applyFill="1" applyBorder="1"/>
    <xf numFmtId="167" fontId="19" fillId="3" borderId="2" xfId="2" applyNumberFormat="1" applyFont="1" applyFill="1" applyBorder="1"/>
    <xf numFmtId="44" fontId="19" fillId="3" borderId="2" xfId="2" applyNumberFormat="1" applyFont="1" applyFill="1" applyBorder="1"/>
    <xf numFmtId="43" fontId="2" fillId="3" borderId="2" xfId="8" applyNumberFormat="1" applyFont="1" applyFill="1" applyBorder="1"/>
    <xf numFmtId="0" fontId="3" fillId="2" borderId="0" xfId="1" applyFont="1" applyFill="1" applyAlignment="1">
      <alignment horizontal="left" vertical="center"/>
    </xf>
    <xf numFmtId="0" fontId="15" fillId="3" borderId="1" xfId="1" applyFont="1" applyFill="1" applyBorder="1" applyAlignment="1">
      <alignment horizontal="center"/>
    </xf>
    <xf numFmtId="0" fontId="15" fillId="3" borderId="0" xfId="1" applyFont="1" applyFill="1" applyAlignment="1">
      <alignment horizontal="center"/>
    </xf>
    <xf numFmtId="0" fontId="18" fillId="3" borderId="0" xfId="2" applyFont="1" applyFill="1" applyAlignment="1">
      <alignment horizontal="left"/>
    </xf>
    <xf numFmtId="44" fontId="19" fillId="3" borderId="3" xfId="9" applyNumberFormat="1" applyFont="1" applyFill="1" applyBorder="1" applyAlignment="1">
      <alignment horizontal="center"/>
    </xf>
    <xf numFmtId="44" fontId="19" fillId="3" borderId="4" xfId="9" applyNumberFormat="1" applyFont="1" applyFill="1" applyBorder="1" applyAlignment="1">
      <alignment horizontal="center"/>
    </xf>
  </cellXfs>
  <cellStyles count="10">
    <cellStyle name="Comma 2" xfId="8" xr:uid="{9344D956-7CDF-4898-9C0E-1F311C3725BC}"/>
    <cellStyle name="Currency 2" xfId="9" xr:uid="{1D8AD71C-78C2-4008-9198-8CAE3CB56D13}"/>
    <cellStyle name="Currency 2 2" xfId="5" xr:uid="{2A518D00-BC0E-49B3-8D8A-557D1789EECF}"/>
    <cellStyle name="Normal" xfId="0" builtinId="0"/>
    <cellStyle name="Normal 2" xfId="2" xr:uid="{9365BDFC-B28F-4F56-B374-8C850F1A811E}"/>
    <cellStyle name="Normal 2 2" xfId="1" xr:uid="{0EFEE381-88FC-4733-8E18-479C07C19FDF}"/>
    <cellStyle name="Normal 3 2" xfId="3" xr:uid="{2C5B64C4-73AE-437E-83AD-089E51445DB3}"/>
    <cellStyle name="Normal 4" xfId="4" xr:uid="{2B7DD13F-86B0-4B85-BC07-CB9EB04C6AE6}"/>
    <cellStyle name="Percent 2" xfId="6" xr:uid="{E4A4C265-A16B-43E7-A4A4-5FD904EEA835}"/>
    <cellStyle name="Percent 3" xfId="7" xr:uid="{A9A80AD5-3C12-4546-8831-574411A285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F63D6-8C92-42AC-9A7B-ECCB503F6B72}">
  <dimension ref="A1:A21"/>
  <sheetViews>
    <sheetView tabSelected="1" workbookViewId="0">
      <selection activeCell="C8" sqref="C8"/>
    </sheetView>
  </sheetViews>
  <sheetFormatPr baseColWidth="10" defaultColWidth="8.83203125" defaultRowHeight="15"/>
  <cols>
    <col min="1" max="1" width="102.33203125" customWidth="1"/>
  </cols>
  <sheetData>
    <row r="1" spans="1:1" ht="18">
      <c r="A1" s="1" t="s">
        <v>0</v>
      </c>
    </row>
    <row r="2" spans="1:1">
      <c r="A2" s="2"/>
    </row>
    <row r="3" spans="1:1">
      <c r="A3" s="3" t="s">
        <v>1</v>
      </c>
    </row>
    <row r="4" spans="1:1">
      <c r="A4" s="4" t="s">
        <v>2</v>
      </c>
    </row>
    <row r="5" spans="1:1" ht="43">
      <c r="A5" s="5" t="s">
        <v>15</v>
      </c>
    </row>
    <row r="6" spans="1:1">
      <c r="A6" s="6" t="s">
        <v>3</v>
      </c>
    </row>
    <row r="7" spans="1:1" ht="29">
      <c r="A7" s="5" t="s">
        <v>16</v>
      </c>
    </row>
    <row r="8" spans="1:1">
      <c r="A8" s="7" t="s">
        <v>4</v>
      </c>
    </row>
    <row r="9" spans="1:1">
      <c r="A9" s="7" t="s">
        <v>5</v>
      </c>
    </row>
    <row r="10" spans="1:1" ht="29">
      <c r="A10" s="5" t="s">
        <v>6</v>
      </c>
    </row>
    <row r="11" spans="1:1">
      <c r="A11" s="8" t="s">
        <v>7</v>
      </c>
    </row>
    <row r="12" spans="1:1">
      <c r="A12" s="7" t="s">
        <v>8</v>
      </c>
    </row>
    <row r="13" spans="1:1">
      <c r="A13" s="7" t="s">
        <v>9</v>
      </c>
    </row>
    <row r="14" spans="1:1">
      <c r="A14" s="5" t="s">
        <v>17</v>
      </c>
    </row>
    <row r="15" spans="1:1" ht="29">
      <c r="A15" s="5" t="s">
        <v>18</v>
      </c>
    </row>
    <row r="16" spans="1:1">
      <c r="A16" s="8" t="s">
        <v>10</v>
      </c>
    </row>
    <row r="17" spans="1:1" ht="71">
      <c r="A17" s="5" t="s">
        <v>11</v>
      </c>
    </row>
    <row r="18" spans="1:1">
      <c r="A18" s="8" t="s">
        <v>12</v>
      </c>
    </row>
    <row r="19" spans="1:1" ht="57">
      <c r="A19" s="9" t="s">
        <v>13</v>
      </c>
    </row>
    <row r="20" spans="1:1">
      <c r="A20" s="8" t="s">
        <v>14</v>
      </c>
    </row>
    <row r="21" spans="1:1" ht="43">
      <c r="A21" s="5"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13FD6-FA1A-4185-A6D4-7365014555B8}">
  <dimension ref="A1:H45"/>
  <sheetViews>
    <sheetView workbookViewId="0">
      <selection activeCell="M13" sqref="M13"/>
    </sheetView>
  </sheetViews>
  <sheetFormatPr baseColWidth="10" defaultColWidth="8.83203125" defaultRowHeight="15"/>
  <cols>
    <col min="3" max="3" width="30.6640625" customWidth="1"/>
    <col min="4" max="4" width="14" customWidth="1"/>
    <col min="5" max="6" width="13.1640625" customWidth="1"/>
    <col min="7" max="8" width="11.6640625" customWidth="1"/>
  </cols>
  <sheetData>
    <row r="1" spans="1:8" ht="18">
      <c r="A1" s="37" t="s">
        <v>0</v>
      </c>
      <c r="B1" s="37"/>
      <c r="C1" s="37"/>
      <c r="D1" s="37"/>
      <c r="E1" s="37"/>
      <c r="F1" s="37"/>
      <c r="G1" s="37"/>
      <c r="H1" s="10"/>
    </row>
    <row r="2" spans="1:8" ht="16">
      <c r="A2" s="11" t="s">
        <v>20</v>
      </c>
      <c r="B2" s="10"/>
      <c r="C2" s="10"/>
      <c r="D2" s="10"/>
      <c r="E2" s="10"/>
      <c r="F2" s="10"/>
      <c r="G2" s="10"/>
      <c r="H2" s="10"/>
    </row>
    <row r="3" spans="1:8">
      <c r="A3" s="10"/>
      <c r="B3" s="10"/>
      <c r="C3" s="10"/>
      <c r="D3" s="10"/>
      <c r="E3" s="10"/>
      <c r="F3" s="10"/>
      <c r="G3" s="10"/>
      <c r="H3" s="10"/>
    </row>
    <row r="4" spans="1:8" ht="16">
      <c r="A4" s="10"/>
      <c r="B4" s="10"/>
      <c r="C4" s="12" t="s">
        <v>21</v>
      </c>
      <c r="D4" s="13"/>
      <c r="E4" s="13"/>
      <c r="F4" s="13"/>
      <c r="G4" s="13"/>
      <c r="H4" s="13"/>
    </row>
    <row r="5" spans="1:8">
      <c r="A5" s="10"/>
      <c r="B5" s="10"/>
      <c r="C5" s="38" t="s">
        <v>22</v>
      </c>
      <c r="D5" s="38"/>
      <c r="E5" s="38"/>
      <c r="F5" s="38"/>
      <c r="G5" s="38"/>
      <c r="H5" s="13"/>
    </row>
    <row r="6" spans="1:8" ht="25">
      <c r="A6" s="10"/>
      <c r="B6" s="10"/>
      <c r="C6" s="14" t="s">
        <v>23</v>
      </c>
      <c r="D6" s="14" t="s">
        <v>24</v>
      </c>
      <c r="E6" s="15" t="s">
        <v>25</v>
      </c>
      <c r="F6" s="15" t="s">
        <v>26</v>
      </c>
      <c r="G6" s="15" t="s">
        <v>27</v>
      </c>
      <c r="H6" s="13"/>
    </row>
    <row r="7" spans="1:8">
      <c r="A7" s="10"/>
      <c r="B7" s="10"/>
      <c r="C7" s="16" t="s">
        <v>28</v>
      </c>
      <c r="D7" s="17">
        <f>E21</f>
        <v>140819.64610359544</v>
      </c>
      <c r="E7" s="18">
        <f>D7/$D$36</f>
        <v>0.12305870610951522</v>
      </c>
      <c r="F7" s="19">
        <f>E32</f>
        <v>9915815.3803846743</v>
      </c>
      <c r="G7" s="20">
        <f>F7/$D$36</f>
        <v>8.6651787907015159</v>
      </c>
      <c r="H7" s="13"/>
    </row>
    <row r="8" spans="1:8">
      <c r="A8" s="10"/>
      <c r="B8" s="10"/>
      <c r="C8" s="16" t="s">
        <v>29</v>
      </c>
      <c r="D8" s="17">
        <f>D21</f>
        <v>106138.75509479514</v>
      </c>
      <c r="E8" s="18">
        <f>D8/$D$36</f>
        <v>9.2751957780319416E-2</v>
      </c>
      <c r="F8" s="19">
        <f>D32</f>
        <v>7473760.4400000004</v>
      </c>
      <c r="G8" s="20">
        <f>F8/$D$36</f>
        <v>6.5311291071011928</v>
      </c>
      <c r="H8" s="13"/>
    </row>
    <row r="9" spans="1:8">
      <c r="A9" s="10"/>
      <c r="B9" s="10"/>
      <c r="C9" s="16" t="s">
        <v>30</v>
      </c>
      <c r="D9" s="21">
        <f>SUM(D7:D8)</f>
        <v>246958.40119839058</v>
      </c>
      <c r="E9" s="18">
        <f>SUM(E7:E8)</f>
        <v>0.21581066388983464</v>
      </c>
      <c r="F9" s="19">
        <f>SUM(F7:F8)</f>
        <v>17389575.820384674</v>
      </c>
      <c r="G9" s="20">
        <f>SUM(G7:G8)</f>
        <v>15.196307897802708</v>
      </c>
      <c r="H9" s="22"/>
    </row>
    <row r="10" spans="1:8">
      <c r="A10" s="10"/>
      <c r="B10" s="10"/>
      <c r="C10" s="13"/>
      <c r="D10" s="13"/>
      <c r="E10" s="13"/>
      <c r="F10" s="13"/>
      <c r="G10" s="13"/>
      <c r="H10" s="13"/>
    </row>
    <row r="11" spans="1:8">
      <c r="A11" s="10"/>
      <c r="B11" s="10"/>
      <c r="C11" s="13"/>
      <c r="D11" s="13"/>
      <c r="E11" s="13"/>
      <c r="F11" s="13"/>
      <c r="G11" s="13"/>
      <c r="H11" s="13"/>
    </row>
    <row r="12" spans="1:8">
      <c r="A12" s="10"/>
      <c r="B12" s="10"/>
      <c r="C12" s="39" t="s">
        <v>31</v>
      </c>
      <c r="D12" s="39"/>
      <c r="E12" s="39"/>
      <c r="F12" s="39"/>
      <c r="G12" s="39"/>
      <c r="H12" s="39"/>
    </row>
    <row r="13" spans="1:8">
      <c r="A13" s="10"/>
      <c r="B13" s="10"/>
      <c r="C13" s="23" t="s">
        <v>32</v>
      </c>
      <c r="D13" s="23" t="s">
        <v>29</v>
      </c>
      <c r="E13" s="23" t="s">
        <v>28</v>
      </c>
      <c r="F13" s="23" t="s">
        <v>33</v>
      </c>
      <c r="G13" s="23" t="s">
        <v>34</v>
      </c>
      <c r="H13" s="24"/>
    </row>
    <row r="14" spans="1:8">
      <c r="A14" s="10"/>
      <c r="B14" s="10"/>
      <c r="C14" s="16" t="s">
        <v>35</v>
      </c>
      <c r="D14" s="17">
        <v>497.0531846907619</v>
      </c>
      <c r="E14" s="25">
        <v>1013.6995555424552</v>
      </c>
      <c r="F14" s="17">
        <f t="shared" ref="F14:F20" si="0">SUM(D14:E14)</f>
        <v>1510.7527402332171</v>
      </c>
      <c r="G14" s="26">
        <f t="shared" ref="G14:G21" si="1">F14/$F$21</f>
        <v>6.1174381308841362E-3</v>
      </c>
      <c r="H14" s="24"/>
    </row>
    <row r="15" spans="1:8">
      <c r="A15" s="10"/>
      <c r="B15" s="10"/>
      <c r="C15" s="16" t="s">
        <v>36</v>
      </c>
      <c r="D15" s="17"/>
      <c r="E15" s="25">
        <v>15863.401094745612</v>
      </c>
      <c r="F15" s="17">
        <f t="shared" si="0"/>
        <v>15863.401094745612</v>
      </c>
      <c r="G15" s="26">
        <f t="shared" si="1"/>
        <v>6.4235114164032714E-2</v>
      </c>
      <c r="H15" s="24"/>
    </row>
    <row r="16" spans="1:8">
      <c r="A16" s="10"/>
      <c r="B16" s="10"/>
      <c r="C16" s="16" t="s">
        <v>37</v>
      </c>
      <c r="D16" s="25">
        <v>27094.460555279416</v>
      </c>
      <c r="E16" s="25">
        <v>495.85900209084258</v>
      </c>
      <c r="F16" s="17">
        <f t="shared" si="0"/>
        <v>27590.319557370258</v>
      </c>
      <c r="G16" s="26">
        <f t="shared" si="1"/>
        <v>0.11172051415738621</v>
      </c>
      <c r="H16" s="24"/>
    </row>
    <row r="17" spans="1:8">
      <c r="A17" s="10"/>
      <c r="B17" s="10"/>
      <c r="C17" s="16" t="s">
        <v>38</v>
      </c>
      <c r="D17" s="17">
        <v>23420.024142583254</v>
      </c>
      <c r="E17" s="25">
        <v>214.66530438402157</v>
      </c>
      <c r="F17" s="17">
        <f t="shared" si="0"/>
        <v>23634.689446967277</v>
      </c>
      <c r="G17" s="26">
        <f t="shared" si="1"/>
        <v>9.5703119765424297E-2</v>
      </c>
      <c r="H17" s="24"/>
    </row>
    <row r="18" spans="1:8">
      <c r="A18" s="10"/>
      <c r="B18" s="10"/>
      <c r="C18" s="16" t="s">
        <v>39</v>
      </c>
      <c r="D18" s="17">
        <v>52185.372434850527</v>
      </c>
      <c r="E18" s="25">
        <v>599.71248680888982</v>
      </c>
      <c r="F18" s="17">
        <f t="shared" si="0"/>
        <v>52785.084921659414</v>
      </c>
      <c r="G18" s="26">
        <f t="shared" si="1"/>
        <v>0.21374079466628573</v>
      </c>
      <c r="H18" s="24"/>
    </row>
    <row r="19" spans="1:8">
      <c r="A19" s="10"/>
      <c r="B19" s="10"/>
      <c r="C19" s="16" t="s">
        <v>40</v>
      </c>
      <c r="D19" s="17">
        <v>2941.8447773911807</v>
      </c>
      <c r="E19" s="25">
        <v>53970.849480332632</v>
      </c>
      <c r="F19" s="17">
        <f t="shared" si="0"/>
        <v>56912.694257723815</v>
      </c>
      <c r="G19" s="26">
        <f t="shared" si="1"/>
        <v>0.23045457851018317</v>
      </c>
      <c r="H19" s="24"/>
    </row>
    <row r="20" spans="1:8">
      <c r="A20" s="10"/>
      <c r="B20" s="10"/>
      <c r="C20" s="16" t="s">
        <v>41</v>
      </c>
      <c r="D20" s="17">
        <v>0</v>
      </c>
      <c r="E20" s="25">
        <v>68661.459179690995</v>
      </c>
      <c r="F20" s="17">
        <f t="shared" si="0"/>
        <v>68661.459179690995</v>
      </c>
      <c r="G20" s="26">
        <f t="shared" si="1"/>
        <v>0.27802844060580378</v>
      </c>
      <c r="H20" s="24"/>
    </row>
    <row r="21" spans="1:8">
      <c r="A21" s="10"/>
      <c r="B21" s="10"/>
      <c r="C21" s="16" t="s">
        <v>30</v>
      </c>
      <c r="D21" s="21">
        <f>SUM(D14:D20)</f>
        <v>106138.75509479514</v>
      </c>
      <c r="E21" s="21">
        <f>SUM(E14:E20)</f>
        <v>140819.64610359544</v>
      </c>
      <c r="F21" s="21">
        <f>SUM(F14:F20)</f>
        <v>246958.40119839058</v>
      </c>
      <c r="G21" s="26">
        <f t="shared" si="1"/>
        <v>1</v>
      </c>
      <c r="H21" s="24"/>
    </row>
    <row r="22" spans="1:8">
      <c r="A22" s="10"/>
      <c r="B22" s="10"/>
      <c r="C22" s="27"/>
      <c r="D22" s="27"/>
      <c r="E22" s="27"/>
      <c r="F22" s="27"/>
      <c r="G22" s="27"/>
      <c r="H22" s="27"/>
    </row>
    <row r="23" spans="1:8">
      <c r="A23" s="10"/>
      <c r="B23" s="10"/>
      <c r="C23" s="39" t="s">
        <v>42</v>
      </c>
      <c r="D23" s="39"/>
      <c r="E23" s="39"/>
      <c r="F23" s="39"/>
      <c r="G23" s="39"/>
      <c r="H23" s="39"/>
    </row>
    <row r="24" spans="1:8">
      <c r="A24" s="10"/>
      <c r="B24" s="10"/>
      <c r="C24" s="23" t="s">
        <v>32</v>
      </c>
      <c r="D24" s="23" t="s">
        <v>29</v>
      </c>
      <c r="E24" s="23" t="s">
        <v>28</v>
      </c>
      <c r="F24" s="23" t="s">
        <v>33</v>
      </c>
      <c r="G24" s="23" t="s">
        <v>34</v>
      </c>
      <c r="H24" s="24"/>
    </row>
    <row r="25" spans="1:8">
      <c r="A25" s="10"/>
      <c r="B25" s="10"/>
      <c r="C25" s="16" t="s">
        <v>35</v>
      </c>
      <c r="D25" s="19">
        <f>D14*$D$37</f>
        <v>35000</v>
      </c>
      <c r="E25" s="19">
        <f>E14*$D$37</f>
        <v>71379.65420352199</v>
      </c>
      <c r="F25" s="19">
        <f t="shared" ref="F25:F31" si="2">SUM(D25:E25)</f>
        <v>106379.65420352199</v>
      </c>
      <c r="G25" s="28">
        <f t="shared" ref="G25:G32" si="3">F25/$F$32</f>
        <v>6.1174381308841362E-3</v>
      </c>
      <c r="H25" s="24"/>
    </row>
    <row r="26" spans="1:8">
      <c r="A26" s="10"/>
      <c r="B26" s="10"/>
      <c r="C26" s="16" t="s">
        <v>36</v>
      </c>
      <c r="D26" s="19">
        <f t="shared" ref="D26:E31" si="4">D15*$D$37</f>
        <v>0</v>
      </c>
      <c r="E26" s="19">
        <f t="shared" si="4"/>
        <v>1117021.3880865125</v>
      </c>
      <c r="F26" s="19">
        <f t="shared" si="2"/>
        <v>1117021.3880865125</v>
      </c>
      <c r="G26" s="28">
        <f t="shared" si="3"/>
        <v>6.4235114164032714E-2</v>
      </c>
      <c r="H26" s="24"/>
    </row>
    <row r="27" spans="1:8">
      <c r="A27" s="10"/>
      <c r="B27" s="10"/>
      <c r="C27" s="16" t="s">
        <v>37</v>
      </c>
      <c r="D27" s="19">
        <f t="shared" si="4"/>
        <v>1907856.4400000002</v>
      </c>
      <c r="E27" s="19">
        <f t="shared" si="4"/>
        <v>34915.911632226685</v>
      </c>
      <c r="F27" s="19">
        <f t="shared" si="2"/>
        <v>1942772.351632227</v>
      </c>
      <c r="G27" s="28">
        <f t="shared" si="3"/>
        <v>0.11172051415738622</v>
      </c>
      <c r="H27" s="24"/>
    </row>
    <row r="28" spans="1:8">
      <c r="A28" s="10"/>
      <c r="B28" s="10"/>
      <c r="C28" s="16" t="s">
        <v>38</v>
      </c>
      <c r="D28" s="19">
        <f t="shared" si="4"/>
        <v>1649121</v>
      </c>
      <c r="E28" s="19">
        <f t="shared" si="4"/>
        <v>15115.657408200879</v>
      </c>
      <c r="F28" s="19">
        <f t="shared" si="2"/>
        <v>1664236.6574082009</v>
      </c>
      <c r="G28" s="28">
        <f t="shared" si="3"/>
        <v>9.5703119765424297E-2</v>
      </c>
      <c r="H28" s="24"/>
    </row>
    <row r="29" spans="1:8">
      <c r="A29" s="10"/>
      <c r="B29" s="10"/>
      <c r="C29" s="16" t="s">
        <v>39</v>
      </c>
      <c r="D29" s="19">
        <f t="shared" si="4"/>
        <v>3674633</v>
      </c>
      <c r="E29" s="19">
        <f t="shared" si="4"/>
        <v>42228.754758647978</v>
      </c>
      <c r="F29" s="19">
        <f t="shared" si="2"/>
        <v>3716861.7547586481</v>
      </c>
      <c r="G29" s="28">
        <f t="shared" si="3"/>
        <v>0.21374079466628576</v>
      </c>
      <c r="H29" s="24"/>
    </row>
    <row r="30" spans="1:8">
      <c r="A30" s="10"/>
      <c r="B30" s="10"/>
      <c r="C30" s="16" t="s">
        <v>40</v>
      </c>
      <c r="D30" s="19">
        <f t="shared" si="4"/>
        <v>207150</v>
      </c>
      <c r="E30" s="19">
        <f t="shared" si="4"/>
        <v>3800357.3661576225</v>
      </c>
      <c r="F30" s="19">
        <f t="shared" si="2"/>
        <v>4007507.3661576225</v>
      </c>
      <c r="G30" s="28">
        <f t="shared" si="3"/>
        <v>0.23045457851018317</v>
      </c>
      <c r="H30" s="24"/>
    </row>
    <row r="31" spans="1:8">
      <c r="A31" s="10"/>
      <c r="B31" s="10"/>
      <c r="C31" s="16" t="s">
        <v>41</v>
      </c>
      <c r="D31" s="19">
        <f t="shared" si="4"/>
        <v>0</v>
      </c>
      <c r="E31" s="19">
        <f t="shared" si="4"/>
        <v>4834796.648137942</v>
      </c>
      <c r="F31" s="19">
        <f t="shared" si="2"/>
        <v>4834796.648137942</v>
      </c>
      <c r="G31" s="28">
        <f t="shared" si="3"/>
        <v>0.27802844060580378</v>
      </c>
      <c r="H31" s="24"/>
    </row>
    <row r="32" spans="1:8">
      <c r="A32" s="10"/>
      <c r="B32" s="10"/>
      <c r="C32" s="16" t="s">
        <v>33</v>
      </c>
      <c r="D32" s="19">
        <f>SUM(D25:D31)</f>
        <v>7473760.4400000004</v>
      </c>
      <c r="E32" s="19">
        <f>SUM(E25:E31)</f>
        <v>9915815.3803846743</v>
      </c>
      <c r="F32" s="19">
        <f>SUM(F25:F31)</f>
        <v>17389575.820384674</v>
      </c>
      <c r="G32" s="28">
        <f t="shared" si="3"/>
        <v>1</v>
      </c>
      <c r="H32" s="24"/>
    </row>
    <row r="33" spans="1:8">
      <c r="A33" s="10"/>
      <c r="B33" s="10"/>
      <c r="C33" s="13"/>
      <c r="D33" s="13"/>
      <c r="E33" s="13"/>
      <c r="F33" s="13"/>
      <c r="G33" s="13"/>
      <c r="H33" s="13"/>
    </row>
    <row r="34" spans="1:8">
      <c r="A34" s="10"/>
      <c r="B34" s="10"/>
      <c r="C34" s="13"/>
      <c r="D34" s="13"/>
      <c r="E34" s="13"/>
      <c r="F34" s="13"/>
      <c r="G34" s="13"/>
      <c r="H34" s="13"/>
    </row>
    <row r="35" spans="1:8" ht="16">
      <c r="A35" s="10"/>
      <c r="B35" s="10"/>
      <c r="C35" s="12" t="s">
        <v>43</v>
      </c>
      <c r="D35" s="13"/>
      <c r="E35" s="13"/>
      <c r="F35" s="13"/>
      <c r="G35" s="13"/>
      <c r="H35" s="13"/>
    </row>
    <row r="36" spans="1:8">
      <c r="A36" s="10"/>
      <c r="B36" s="10"/>
      <c r="C36" s="16" t="s">
        <v>44</v>
      </c>
      <c r="D36" s="29">
        <v>1144329</v>
      </c>
      <c r="E36" s="13"/>
      <c r="F36" s="13"/>
      <c r="G36" s="13"/>
      <c r="H36" s="13"/>
    </row>
    <row r="37" spans="1:8">
      <c r="A37" s="10"/>
      <c r="B37" s="10"/>
      <c r="C37" s="16" t="s">
        <v>45</v>
      </c>
      <c r="D37" s="30">
        <v>70.415000000000006</v>
      </c>
      <c r="E37" s="13"/>
      <c r="F37" s="13"/>
      <c r="G37" s="13"/>
      <c r="H37" s="13"/>
    </row>
    <row r="38" spans="1:8">
      <c r="A38" s="10"/>
      <c r="B38" s="10"/>
      <c r="C38" s="10"/>
      <c r="D38" s="10"/>
      <c r="E38" s="10"/>
      <c r="F38" s="10"/>
      <c r="G38" s="10"/>
      <c r="H38" s="10"/>
    </row>
    <row r="39" spans="1:8">
      <c r="A39" s="10"/>
      <c r="B39" s="10"/>
      <c r="C39" s="10"/>
      <c r="D39" s="10"/>
      <c r="E39" s="10"/>
      <c r="F39" s="10"/>
      <c r="G39" s="10"/>
      <c r="H39" s="10"/>
    </row>
    <row r="40" spans="1:8" ht="16">
      <c r="A40" s="10"/>
      <c r="B40" s="10"/>
      <c r="C40" s="40" t="s">
        <v>46</v>
      </c>
      <c r="D40" s="40"/>
      <c r="E40" s="40"/>
      <c r="F40" s="10"/>
      <c r="G40" s="10"/>
      <c r="H40" s="10"/>
    </row>
    <row r="41" spans="1:8" ht="25">
      <c r="A41" s="10"/>
      <c r="B41" s="10"/>
      <c r="C41" s="31"/>
      <c r="D41" s="32" t="s">
        <v>47</v>
      </c>
      <c r="E41" s="32" t="s">
        <v>22</v>
      </c>
      <c r="F41" s="10"/>
      <c r="G41" s="10"/>
      <c r="H41" s="10"/>
    </row>
    <row r="42" spans="1:8">
      <c r="A42" s="10"/>
      <c r="B42" s="10"/>
      <c r="C42" s="33" t="s">
        <v>48</v>
      </c>
      <c r="D42" s="34">
        <f>D36</f>
        <v>1144329</v>
      </c>
      <c r="E42" s="35">
        <f>E9</f>
        <v>0.21581066388983464</v>
      </c>
      <c r="F42" s="10"/>
      <c r="G42" s="10"/>
      <c r="H42" s="10"/>
    </row>
    <row r="43" spans="1:8">
      <c r="A43" s="10"/>
      <c r="B43" s="10"/>
      <c r="C43" s="33" t="s">
        <v>49</v>
      </c>
      <c r="D43" s="34">
        <f>'Aug Costing Model'!D36</f>
        <v>1127325</v>
      </c>
      <c r="E43" s="35">
        <f>'Aug Costing Model'!E9</f>
        <v>0.2136116792569171</v>
      </c>
      <c r="F43" s="10"/>
      <c r="G43" s="10"/>
      <c r="H43" s="10"/>
    </row>
    <row r="44" spans="1:8">
      <c r="A44" s="10"/>
      <c r="B44" s="10"/>
      <c r="C44" s="33" t="s">
        <v>50</v>
      </c>
      <c r="D44" s="41">
        <f>SUMPRODUCT(D42:D43,E42:E43)/(SUM(D42:D43))</f>
        <v>0.21471940159755609</v>
      </c>
      <c r="E44" s="42"/>
      <c r="F44" s="10"/>
      <c r="G44" s="10"/>
      <c r="H44" s="10"/>
    </row>
    <row r="45" spans="1:8">
      <c r="A45" s="10"/>
      <c r="B45" s="10"/>
      <c r="C45" s="10"/>
      <c r="D45" s="10"/>
      <c r="E45" s="10"/>
      <c r="F45" s="10"/>
      <c r="G45" s="10"/>
      <c r="H45" s="10"/>
    </row>
  </sheetData>
  <mergeCells count="6">
    <mergeCell ref="D44:E44"/>
    <mergeCell ref="A1:G1"/>
    <mergeCell ref="C5:G5"/>
    <mergeCell ref="C12:H12"/>
    <mergeCell ref="C23:H23"/>
    <mergeCell ref="C40:E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5673B-135E-44D7-AD33-4ED56B912310}">
  <dimension ref="A1:H39"/>
  <sheetViews>
    <sheetView workbookViewId="0">
      <selection activeCell="D37" sqref="D37"/>
    </sheetView>
  </sheetViews>
  <sheetFormatPr baseColWidth="10" defaultColWidth="8.83203125" defaultRowHeight="15"/>
  <cols>
    <col min="3" max="3" width="30.6640625" customWidth="1"/>
    <col min="4" max="4" width="14" customWidth="1"/>
    <col min="5" max="6" width="13.1640625" customWidth="1"/>
    <col min="7" max="8" width="11.6640625" customWidth="1"/>
  </cols>
  <sheetData>
    <row r="1" spans="1:8" ht="18">
      <c r="A1" s="37" t="s">
        <v>0</v>
      </c>
      <c r="B1" s="37"/>
      <c r="C1" s="37"/>
      <c r="D1" s="37"/>
      <c r="E1" s="37"/>
      <c r="F1" s="37"/>
      <c r="G1" s="37"/>
      <c r="H1" s="10"/>
    </row>
    <row r="2" spans="1:8" ht="16">
      <c r="A2" s="11" t="s">
        <v>51</v>
      </c>
      <c r="B2" s="10"/>
      <c r="C2" s="10"/>
      <c r="D2" s="10"/>
      <c r="E2" s="10"/>
      <c r="F2" s="10"/>
      <c r="G2" s="10"/>
      <c r="H2" s="10"/>
    </row>
    <row r="3" spans="1:8">
      <c r="A3" s="10"/>
      <c r="B3" s="10"/>
      <c r="C3" s="10"/>
      <c r="D3" s="10"/>
      <c r="E3" s="10"/>
      <c r="F3" s="10"/>
      <c r="G3" s="10"/>
      <c r="H3" s="10"/>
    </row>
    <row r="4" spans="1:8" ht="16">
      <c r="A4" s="10"/>
      <c r="B4" s="10"/>
      <c r="C4" s="12" t="s">
        <v>21</v>
      </c>
      <c r="D4" s="13"/>
      <c r="E4" s="13"/>
      <c r="F4" s="13"/>
      <c r="G4" s="13"/>
      <c r="H4" s="13"/>
    </row>
    <row r="5" spans="1:8">
      <c r="A5" s="10"/>
      <c r="B5" s="10"/>
      <c r="C5" s="38" t="s">
        <v>22</v>
      </c>
      <c r="D5" s="38"/>
      <c r="E5" s="38"/>
      <c r="F5" s="38"/>
      <c r="G5" s="38"/>
      <c r="H5" s="13"/>
    </row>
    <row r="6" spans="1:8" ht="25">
      <c r="A6" s="10"/>
      <c r="B6" s="10"/>
      <c r="C6" s="14" t="s">
        <v>23</v>
      </c>
      <c r="D6" s="14" t="s">
        <v>24</v>
      </c>
      <c r="E6" s="15" t="s">
        <v>25</v>
      </c>
      <c r="F6" s="15" t="s">
        <v>26</v>
      </c>
      <c r="G6" s="15" t="s">
        <v>27</v>
      </c>
      <c r="H6" s="13"/>
    </row>
    <row r="7" spans="1:8">
      <c r="A7" s="10"/>
      <c r="B7" s="10"/>
      <c r="C7" s="16" t="s">
        <v>28</v>
      </c>
      <c r="D7" s="17">
        <f>E21</f>
        <v>162226.27428251627</v>
      </c>
      <c r="E7" s="18">
        <f>D7/$D$36</f>
        <v>0.14390373165015968</v>
      </c>
      <c r="F7" s="19">
        <f>E32</f>
        <v>11423163.103603385</v>
      </c>
      <c r="G7" s="20">
        <f>F7/$D$36</f>
        <v>10.132981264145997</v>
      </c>
      <c r="H7" s="13"/>
    </row>
    <row r="8" spans="1:8">
      <c r="A8" s="10"/>
      <c r="B8" s="10"/>
      <c r="C8" s="16" t="s">
        <v>29</v>
      </c>
      <c r="D8" s="17">
        <f>D21</f>
        <v>78583.512035787819</v>
      </c>
      <c r="E8" s="18">
        <f>D8/$D$36</f>
        <v>6.9707947606757428E-2</v>
      </c>
      <c r="F8" s="19">
        <f>D32</f>
        <v>5533458</v>
      </c>
      <c r="G8" s="20">
        <f>F8/$D$36</f>
        <v>4.908485130729825</v>
      </c>
      <c r="H8" s="13"/>
    </row>
    <row r="9" spans="1:8">
      <c r="A9" s="10"/>
      <c r="B9" s="10"/>
      <c r="C9" s="16" t="s">
        <v>30</v>
      </c>
      <c r="D9" s="21">
        <f>SUM(D7:D8)</f>
        <v>240809.78631830408</v>
      </c>
      <c r="E9" s="36">
        <f>SUM(E7:E8)</f>
        <v>0.2136116792569171</v>
      </c>
      <c r="F9" s="19">
        <f>SUM(F7:F8)</f>
        <v>16956621.103603385</v>
      </c>
      <c r="G9" s="20">
        <f>SUM(G7:G8)</f>
        <v>15.041466394875822</v>
      </c>
      <c r="H9" s="22"/>
    </row>
    <row r="10" spans="1:8">
      <c r="A10" s="10"/>
      <c r="B10" s="10"/>
      <c r="C10" s="13"/>
      <c r="D10" s="13"/>
      <c r="E10" s="13"/>
      <c r="F10" s="13"/>
      <c r="G10" s="13"/>
      <c r="H10" s="13"/>
    </row>
    <row r="11" spans="1:8">
      <c r="A11" s="10"/>
      <c r="B11" s="10"/>
      <c r="C11" s="13"/>
      <c r="D11" s="13"/>
      <c r="E11" s="13"/>
      <c r="F11" s="13"/>
      <c r="G11" s="13"/>
      <c r="H11" s="13"/>
    </row>
    <row r="12" spans="1:8">
      <c r="A12" s="10"/>
      <c r="B12" s="10"/>
      <c r="C12" s="39" t="s">
        <v>31</v>
      </c>
      <c r="D12" s="39"/>
      <c r="E12" s="39"/>
      <c r="F12" s="39"/>
      <c r="G12" s="39"/>
      <c r="H12" s="39"/>
    </row>
    <row r="13" spans="1:8">
      <c r="A13" s="10"/>
      <c r="B13" s="10"/>
      <c r="C13" s="23" t="s">
        <v>32</v>
      </c>
      <c r="D13" s="23" t="s">
        <v>29</v>
      </c>
      <c r="E13" s="23" t="s">
        <v>28</v>
      </c>
      <c r="F13" s="23" t="s">
        <v>33</v>
      </c>
      <c r="G13" s="23" t="s">
        <v>34</v>
      </c>
      <c r="H13" s="24"/>
    </row>
    <row r="14" spans="1:8">
      <c r="A14" s="10"/>
      <c r="B14" s="10"/>
      <c r="C14" s="16" t="s">
        <v>35</v>
      </c>
      <c r="D14" s="17">
        <v>194.5040119292764</v>
      </c>
      <c r="E14" s="25">
        <v>1434.2298141426388</v>
      </c>
      <c r="F14" s="17">
        <f t="shared" ref="F14:F20" si="0">SUM(D14:E14)</f>
        <v>1628.7338260719152</v>
      </c>
      <c r="G14" s="26">
        <f t="shared" ref="G14:G21" si="1">F14/$F$21</f>
        <v>6.7635699153814422E-3</v>
      </c>
      <c r="H14" s="24"/>
    </row>
    <row r="15" spans="1:8">
      <c r="A15" s="10"/>
      <c r="B15" s="10"/>
      <c r="C15" s="16" t="s">
        <v>36</v>
      </c>
      <c r="D15" s="17"/>
      <c r="E15" s="25">
        <v>15863.401094745612</v>
      </c>
      <c r="F15" s="17">
        <f t="shared" si="0"/>
        <v>15863.401094745612</v>
      </c>
      <c r="G15" s="26">
        <f t="shared" si="1"/>
        <v>6.587523429706986E-2</v>
      </c>
      <c r="H15" s="24"/>
    </row>
    <row r="16" spans="1:8">
      <c r="A16" s="10"/>
      <c r="B16" s="10"/>
      <c r="C16" s="16" t="s">
        <v>37</v>
      </c>
      <c r="D16" s="25">
        <v>32373.272740183198</v>
      </c>
      <c r="E16" s="25">
        <v>1967.4697268375107</v>
      </c>
      <c r="F16" s="17">
        <f t="shared" si="0"/>
        <v>34340.742467020711</v>
      </c>
      <c r="G16" s="26">
        <f t="shared" si="1"/>
        <v>0.14260526115674083</v>
      </c>
      <c r="H16" s="24"/>
    </row>
    <row r="17" spans="1:8">
      <c r="A17" s="10"/>
      <c r="B17" s="10"/>
      <c r="C17" s="16" t="s">
        <v>38</v>
      </c>
      <c r="D17" s="17">
        <v>17183.802314847686</v>
      </c>
      <c r="E17" s="25">
        <v>553.4085340092945</v>
      </c>
      <c r="F17" s="17">
        <f t="shared" si="0"/>
        <v>17737.210848856979</v>
      </c>
      <c r="G17" s="26">
        <f t="shared" si="1"/>
        <v>7.3656520027852224E-2</v>
      </c>
      <c r="H17" s="24"/>
    </row>
    <row r="18" spans="1:8">
      <c r="A18" s="10"/>
      <c r="B18" s="10"/>
      <c r="C18" s="16" t="s">
        <v>39</v>
      </c>
      <c r="D18" s="17">
        <v>25168.253923169777</v>
      </c>
      <c r="E18" s="25">
        <v>815.33516259422356</v>
      </c>
      <c r="F18" s="17">
        <f t="shared" si="0"/>
        <v>25983.589085764001</v>
      </c>
      <c r="G18" s="26">
        <f t="shared" si="1"/>
        <v>0.10790088510530343</v>
      </c>
      <c r="H18" s="24"/>
    </row>
    <row r="19" spans="1:8">
      <c r="A19" s="10"/>
      <c r="B19" s="10"/>
      <c r="C19" s="16" t="s">
        <v>40</v>
      </c>
      <c r="D19" s="17">
        <v>3663.6790456578851</v>
      </c>
      <c r="E19" s="25">
        <v>50242.163093062518</v>
      </c>
      <c r="F19" s="17">
        <f t="shared" si="0"/>
        <v>53905.8421387204</v>
      </c>
      <c r="G19" s="26">
        <f t="shared" si="1"/>
        <v>0.2238523731235211</v>
      </c>
      <c r="H19" s="24"/>
    </row>
    <row r="20" spans="1:8">
      <c r="A20" s="10"/>
      <c r="B20" s="10"/>
      <c r="C20" s="16" t="s">
        <v>41</v>
      </c>
      <c r="D20" s="17"/>
      <c r="E20" s="25">
        <v>91350.266857124487</v>
      </c>
      <c r="F20" s="17">
        <f t="shared" si="0"/>
        <v>91350.266857124487</v>
      </c>
      <c r="G20" s="26">
        <f t="shared" si="1"/>
        <v>0.3793461563741311</v>
      </c>
      <c r="H20" s="24"/>
    </row>
    <row r="21" spans="1:8">
      <c r="A21" s="10"/>
      <c r="B21" s="10"/>
      <c r="C21" s="16" t="s">
        <v>30</v>
      </c>
      <c r="D21" s="21">
        <f>SUM(D14:D20)</f>
        <v>78583.512035787819</v>
      </c>
      <c r="E21" s="21">
        <f>SUM(E14:E20)</f>
        <v>162226.27428251627</v>
      </c>
      <c r="F21" s="21">
        <f>SUM(F14:F20)</f>
        <v>240809.7863183041</v>
      </c>
      <c r="G21" s="26">
        <f t="shared" si="1"/>
        <v>1</v>
      </c>
      <c r="H21" s="24"/>
    </row>
    <row r="22" spans="1:8">
      <c r="A22" s="10"/>
      <c r="B22" s="10"/>
      <c r="C22" s="27"/>
      <c r="D22" s="27"/>
      <c r="E22" s="27"/>
      <c r="F22" s="27"/>
      <c r="G22" s="27"/>
      <c r="H22" s="27"/>
    </row>
    <row r="23" spans="1:8">
      <c r="A23" s="10"/>
      <c r="B23" s="10"/>
      <c r="C23" s="39" t="s">
        <v>42</v>
      </c>
      <c r="D23" s="39"/>
      <c r="E23" s="39"/>
      <c r="F23" s="39"/>
      <c r="G23" s="39"/>
      <c r="H23" s="39"/>
    </row>
    <row r="24" spans="1:8">
      <c r="A24" s="10"/>
      <c r="B24" s="10"/>
      <c r="C24" s="23" t="s">
        <v>32</v>
      </c>
      <c r="D24" s="23" t="s">
        <v>29</v>
      </c>
      <c r="E24" s="23" t="s">
        <v>28</v>
      </c>
      <c r="F24" s="23" t="s">
        <v>33</v>
      </c>
      <c r="G24" s="23" t="s">
        <v>34</v>
      </c>
      <c r="H24" s="24"/>
    </row>
    <row r="25" spans="1:8">
      <c r="A25" s="10"/>
      <c r="B25" s="10"/>
      <c r="C25" s="16" t="s">
        <v>35</v>
      </c>
      <c r="D25" s="19">
        <f>D14*$D$37</f>
        <v>13695.999999999998</v>
      </c>
      <c r="E25" s="19">
        <f>E14*$D$37</f>
        <v>100991.29236285393</v>
      </c>
      <c r="F25" s="19">
        <f t="shared" ref="F25:F31" si="2">SUM(D25:E25)</f>
        <v>114687.29236285393</v>
      </c>
      <c r="G25" s="28">
        <f t="shared" ref="G25:G32" si="3">F25/$F$32</f>
        <v>6.7635699153814422E-3</v>
      </c>
      <c r="H25" s="24"/>
    </row>
    <row r="26" spans="1:8">
      <c r="A26" s="10"/>
      <c r="B26" s="10"/>
      <c r="C26" s="16" t="s">
        <v>36</v>
      </c>
      <c r="D26" s="19">
        <f t="shared" ref="D26:E31" si="4">D15*$D$37</f>
        <v>0</v>
      </c>
      <c r="E26" s="19">
        <f t="shared" si="4"/>
        <v>1117021.3880865125</v>
      </c>
      <c r="F26" s="19">
        <f t="shared" si="2"/>
        <v>1117021.3880865125</v>
      </c>
      <c r="G26" s="28">
        <f t="shared" si="3"/>
        <v>6.5875234297069873E-2</v>
      </c>
      <c r="H26" s="24"/>
    </row>
    <row r="27" spans="1:8">
      <c r="A27" s="10"/>
      <c r="B27" s="10"/>
      <c r="C27" s="16" t="s">
        <v>37</v>
      </c>
      <c r="D27" s="19">
        <f t="shared" si="4"/>
        <v>2279564</v>
      </c>
      <c r="E27" s="19">
        <f t="shared" si="4"/>
        <v>138539.38081526334</v>
      </c>
      <c r="F27" s="19">
        <f t="shared" si="2"/>
        <v>2418103.3808152634</v>
      </c>
      <c r="G27" s="28">
        <f t="shared" si="3"/>
        <v>0.14260526115674083</v>
      </c>
      <c r="H27" s="24"/>
    </row>
    <row r="28" spans="1:8">
      <c r="A28" s="10"/>
      <c r="B28" s="10"/>
      <c r="C28" s="16" t="s">
        <v>38</v>
      </c>
      <c r="D28" s="19">
        <f t="shared" si="4"/>
        <v>1209997.44</v>
      </c>
      <c r="E28" s="19">
        <f t="shared" si="4"/>
        <v>38968.261922264479</v>
      </c>
      <c r="F28" s="19">
        <f t="shared" si="2"/>
        <v>1248965.7019222644</v>
      </c>
      <c r="G28" s="28">
        <f t="shared" si="3"/>
        <v>7.3656520027852224E-2</v>
      </c>
      <c r="H28" s="24"/>
    </row>
    <row r="29" spans="1:8">
      <c r="A29" s="10"/>
      <c r="B29" s="10"/>
      <c r="C29" s="16" t="s">
        <v>39</v>
      </c>
      <c r="D29" s="19">
        <f t="shared" si="4"/>
        <v>1772222.6</v>
      </c>
      <c r="E29" s="19">
        <f t="shared" si="4"/>
        <v>57411.825474072255</v>
      </c>
      <c r="F29" s="19">
        <f t="shared" si="2"/>
        <v>1829634.4254740723</v>
      </c>
      <c r="G29" s="28">
        <f t="shared" si="3"/>
        <v>0.10790088510530343</v>
      </c>
      <c r="H29" s="24"/>
    </row>
    <row r="30" spans="1:8">
      <c r="A30" s="10"/>
      <c r="B30" s="10"/>
      <c r="C30" s="16" t="s">
        <v>40</v>
      </c>
      <c r="D30" s="19">
        <f t="shared" si="4"/>
        <v>257977.96</v>
      </c>
      <c r="E30" s="19">
        <f t="shared" si="4"/>
        <v>3537801.9141979977</v>
      </c>
      <c r="F30" s="19">
        <f t="shared" si="2"/>
        <v>3795779.8741979976</v>
      </c>
      <c r="G30" s="28">
        <f t="shared" si="3"/>
        <v>0.22385237312352113</v>
      </c>
      <c r="H30" s="24"/>
    </row>
    <row r="31" spans="1:8">
      <c r="A31" s="10"/>
      <c r="B31" s="10"/>
      <c r="C31" s="16" t="s">
        <v>41</v>
      </c>
      <c r="D31" s="19">
        <f t="shared" si="4"/>
        <v>0</v>
      </c>
      <c r="E31" s="19">
        <f t="shared" si="4"/>
        <v>6432429.0407444211</v>
      </c>
      <c r="F31" s="19">
        <f t="shared" si="2"/>
        <v>6432429.0407444211</v>
      </c>
      <c r="G31" s="28">
        <f t="shared" si="3"/>
        <v>0.3793461563741311</v>
      </c>
      <c r="H31" s="24"/>
    </row>
    <row r="32" spans="1:8">
      <c r="A32" s="10"/>
      <c r="B32" s="10"/>
      <c r="C32" s="16" t="s">
        <v>33</v>
      </c>
      <c r="D32" s="19">
        <f>SUM(D25:D31)</f>
        <v>5533458</v>
      </c>
      <c r="E32" s="19">
        <f>SUM(E25:E31)</f>
        <v>11423163.103603385</v>
      </c>
      <c r="F32" s="19">
        <f>SUM(F25:F31)</f>
        <v>16956621.103603385</v>
      </c>
      <c r="G32" s="28">
        <f t="shared" si="3"/>
        <v>1</v>
      </c>
      <c r="H32" s="24"/>
    </row>
    <row r="33" spans="1:8">
      <c r="A33" s="10"/>
      <c r="B33" s="10"/>
      <c r="C33" s="13"/>
      <c r="D33" s="13"/>
      <c r="E33" s="13"/>
      <c r="F33" s="13"/>
      <c r="G33" s="13"/>
      <c r="H33" s="13"/>
    </row>
    <row r="34" spans="1:8">
      <c r="A34" s="10"/>
      <c r="B34" s="10"/>
      <c r="C34" s="13"/>
      <c r="D34" s="13"/>
      <c r="E34" s="13"/>
      <c r="F34" s="13"/>
      <c r="G34" s="13"/>
      <c r="H34" s="13"/>
    </row>
    <row r="35" spans="1:8" ht="16">
      <c r="A35" s="10"/>
      <c r="B35" s="10"/>
      <c r="C35" s="12" t="s">
        <v>43</v>
      </c>
      <c r="D35" s="13"/>
      <c r="E35" s="13"/>
      <c r="F35" s="13"/>
      <c r="G35" s="13"/>
      <c r="H35" s="13"/>
    </row>
    <row r="36" spans="1:8">
      <c r="A36" s="10"/>
      <c r="B36" s="10"/>
      <c r="C36" s="16" t="s">
        <v>44</v>
      </c>
      <c r="D36" s="29">
        <v>1127325</v>
      </c>
      <c r="E36" s="13"/>
      <c r="F36" s="13"/>
      <c r="G36" s="13"/>
      <c r="H36" s="13"/>
    </row>
    <row r="37" spans="1:8">
      <c r="A37" s="10"/>
      <c r="B37" s="10"/>
      <c r="C37" s="16" t="s">
        <v>45</v>
      </c>
      <c r="D37" s="30">
        <v>70.415000000000006</v>
      </c>
      <c r="E37" s="13"/>
      <c r="F37" s="13"/>
      <c r="G37" s="13"/>
      <c r="H37" s="13"/>
    </row>
    <row r="38" spans="1:8">
      <c r="A38" s="10"/>
      <c r="B38" s="10"/>
      <c r="C38" s="10"/>
      <c r="D38" s="10"/>
      <c r="E38" s="10"/>
      <c r="F38" s="10"/>
      <c r="G38" s="10"/>
      <c r="H38" s="10"/>
    </row>
    <row r="39" spans="1:8">
      <c r="A39" s="10"/>
      <c r="B39" s="10"/>
      <c r="C39" s="10"/>
      <c r="D39" s="10"/>
      <c r="E39" s="10"/>
      <c r="F39" s="10"/>
      <c r="G39" s="10"/>
      <c r="H39" s="10"/>
    </row>
  </sheetData>
  <mergeCells count="4">
    <mergeCell ref="A1:G1"/>
    <mergeCell ref="C5:G5"/>
    <mergeCell ref="C12:H12"/>
    <mergeCell ref="C23:H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Feb Costing Model</vt:lpstr>
      <vt:lpstr>Aug Costing 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Robin</cp:lastModifiedBy>
  <dcterms:created xsi:type="dcterms:W3CDTF">2020-06-29T20:10:52Z</dcterms:created>
  <dcterms:modified xsi:type="dcterms:W3CDTF">2020-11-06T01:23:47Z</dcterms:modified>
  <cp:category/>
</cp:coreProperties>
</file>