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10720" yWindow="60" windowWidth="25600" windowHeight="16060" tabRatio="500" activeTab="1"/>
  </bookViews>
  <sheets>
    <sheet name="Summary" sheetId="1" r:id="rId1"/>
    <sheet name="DtWI v partners" sheetId="2" r:id="rId2"/>
  </sheets>
  <calcPr calcId="140000" calcMode="manual" calcCompleted="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2" l="1"/>
  <c r="L11" i="2"/>
  <c r="M11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M15" i="2"/>
  <c r="N11" i="2"/>
  <c r="L15" i="2"/>
  <c r="O11" i="2"/>
  <c r="Q11" i="2"/>
  <c r="R11" i="2"/>
  <c r="K12" i="2"/>
  <c r="L12" i="2"/>
  <c r="M12" i="2"/>
  <c r="N12" i="2"/>
  <c r="O12" i="2"/>
  <c r="Q12" i="2"/>
  <c r="R12" i="2"/>
  <c r="K13" i="2"/>
  <c r="L13" i="2"/>
  <c r="M13" i="2"/>
  <c r="N13" i="2"/>
  <c r="O13" i="2"/>
  <c r="Q13" i="2"/>
  <c r="R13" i="2"/>
  <c r="K14" i="2"/>
  <c r="L14" i="2"/>
  <c r="M14" i="2"/>
  <c r="N14" i="2"/>
  <c r="O14" i="2"/>
  <c r="Q14" i="2"/>
  <c r="R14" i="2"/>
  <c r="N4" i="2"/>
  <c r="N5" i="2"/>
  <c r="N6" i="2"/>
  <c r="N7" i="2"/>
  <c r="N8" i="2"/>
  <c r="N9" i="2"/>
  <c r="N10" i="2"/>
  <c r="N15" i="2"/>
  <c r="Q4" i="2"/>
  <c r="K15" i="2"/>
  <c r="Q15" i="2"/>
  <c r="O4" i="2"/>
  <c r="O5" i="2"/>
  <c r="O6" i="2"/>
  <c r="O7" i="2"/>
  <c r="O8" i="2"/>
  <c r="O9" i="2"/>
  <c r="O10" i="2"/>
  <c r="O15" i="2"/>
  <c r="F9" i="1"/>
  <c r="F5" i="1"/>
  <c r="G5" i="1"/>
  <c r="C5" i="1"/>
  <c r="E5" i="1"/>
  <c r="I5" i="1"/>
  <c r="J3" i="1"/>
  <c r="E4" i="1"/>
  <c r="I4" i="1"/>
  <c r="J4" i="1"/>
  <c r="J2" i="1"/>
  <c r="R15" i="2"/>
  <c r="Q5" i="2"/>
  <c r="R5" i="2"/>
  <c r="Q6" i="2"/>
  <c r="R6" i="2"/>
  <c r="Q7" i="2"/>
  <c r="R7" i="2"/>
  <c r="Q8" i="2"/>
  <c r="R8" i="2"/>
  <c r="Q9" i="2"/>
  <c r="R9" i="2"/>
  <c r="Q10" i="2"/>
  <c r="R10" i="2"/>
  <c r="R4" i="2"/>
  <c r="E7" i="1"/>
  <c r="I7" i="1"/>
  <c r="B5" i="1"/>
  <c r="I9" i="1"/>
  <c r="E3" i="1"/>
  <c r="I3" i="1"/>
  <c r="E2" i="1"/>
  <c r="I2" i="1"/>
  <c r="E9" i="1"/>
  <c r="E10" i="1"/>
  <c r="E11" i="1"/>
  <c r="I11" i="1"/>
  <c r="I10" i="1"/>
  <c r="G11" i="1"/>
  <c r="G10" i="1"/>
  <c r="G9" i="1"/>
  <c r="F11" i="1"/>
  <c r="C11" i="1"/>
  <c r="B11" i="1"/>
  <c r="F10" i="1"/>
  <c r="C10" i="1"/>
  <c r="C9" i="1"/>
  <c r="B10" i="1"/>
  <c r="B9" i="1"/>
</calcChain>
</file>

<file path=xl/comments1.xml><?xml version="1.0" encoding="utf-8"?>
<comments xmlns="http://schemas.openxmlformats.org/spreadsheetml/2006/main">
  <authors>
    <author>Natalie Crispin</author>
  </authors>
  <commentList>
    <comment ref="B2" authorId="0">
      <text>
        <r>
          <rPr>
            <b/>
            <sz val="9"/>
            <color indexed="81"/>
            <rFont val="Calibri"/>
            <family val="2"/>
          </rPr>
          <t>Natalie Crispin:</t>
        </r>
        <r>
          <rPr>
            <sz val="9"/>
            <color indexed="81"/>
            <rFont val="Calibri"/>
            <family val="2"/>
          </rPr>
          <t xml:space="preserve">
Includes imputed costs for teacher and other support staff time, as well as drugs since they were purchased directly by the govt</t>
        </r>
      </text>
    </comment>
    <comment ref="B4" authorId="0">
      <text>
        <r>
          <rPr>
            <b/>
            <sz val="9"/>
            <color indexed="81"/>
            <rFont val="Calibri"/>
            <family val="2"/>
          </rPr>
          <t>Natalie Crispin:</t>
        </r>
        <r>
          <rPr>
            <sz val="9"/>
            <color indexed="81"/>
            <rFont val="Calibri"/>
            <family val="2"/>
          </rPr>
          <t xml:space="preserve">
Costs incurred by DtW/PCD/IPA through Feb 2012.</t>
        </r>
      </text>
    </comment>
  </commentList>
</comments>
</file>

<file path=xl/sharedStrings.xml><?xml version="1.0" encoding="utf-8"?>
<sst xmlns="http://schemas.openxmlformats.org/spreadsheetml/2006/main" count="55" uniqueCount="44">
  <si>
    <t>Bihar 2011</t>
  </si>
  <si>
    <t>Bihar 2012</t>
  </si>
  <si>
    <t>Delhi 2012</t>
  </si>
  <si>
    <t>Rajasthan 2012</t>
  </si>
  <si>
    <t>DtW program support costs</t>
  </si>
  <si>
    <t>Estimated government costs</t>
  </si>
  <si>
    <t>Number of Children Reached</t>
  </si>
  <si>
    <t>TOTAL</t>
  </si>
  <si>
    <t>DtWI cost per child</t>
  </si>
  <si>
    <t>Estimated partner costs</t>
  </si>
  <si>
    <t>Government + partner cost per child</t>
  </si>
  <si>
    <t>Total estimated cost per child</t>
  </si>
  <si>
    <t>Total</t>
  </si>
  <si>
    <t>Bihar (2011 and 2012)</t>
  </si>
  <si>
    <t>Source:</t>
  </si>
  <si>
    <t>DtWI Bihar 2012 cost data</t>
  </si>
  <si>
    <t>DtWI Delhi 2012 cost data</t>
  </si>
  <si>
    <t>DtWI Rajasthan 2012 cost data</t>
  </si>
  <si>
    <t>Cost Category</t>
  </si>
  <si>
    <t>Government</t>
  </si>
  <si>
    <t>Partners</t>
  </si>
  <si>
    <t>DtWI</t>
  </si>
  <si>
    <t>Prevalence Survey</t>
  </si>
  <si>
    <t>Drugs</t>
  </si>
  <si>
    <t>Training</t>
  </si>
  <si>
    <t>IEC-Awareness and Mobilization</t>
  </si>
  <si>
    <t>Monitoring and Evaluation</t>
  </si>
  <si>
    <t>Travel and other mgmt</t>
  </si>
  <si>
    <t>India Personnel Cost</t>
  </si>
  <si>
    <t>Global Personnel Cost</t>
  </si>
  <si>
    <t>Deworming Day Support</t>
  </si>
  <si>
    <t>Program Management</t>
  </si>
  <si>
    <t>TOTALS</t>
  </si>
  <si>
    <t>Government + Partners</t>
  </si>
  <si>
    <t>% Government + Partners</t>
  </si>
  <si>
    <t>% DtWI</t>
  </si>
  <si>
    <t>*This analysis excludes Bihar 2011 because we do not have this level of detail for that program</t>
  </si>
  <si>
    <t>Source: DtWI Bihar 2012 cost data</t>
  </si>
  <si>
    <t>Source: DtWI Delhi 2012 cost data</t>
  </si>
  <si>
    <t>Source: DtWI Rajasthan 2012 cost data</t>
  </si>
  <si>
    <t>% of total</t>
  </si>
  <si>
    <t>% of DtWI total</t>
  </si>
  <si>
    <t>Indirect Costs</t>
  </si>
  <si>
    <t>DtWI Bihar 2011 cost data. Number of children reached from DtWI Bihar 2011 coverage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</si>
</sst>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Border="1"/>
    <xf numFmtId="42" fontId="0" fillId="0" borderId="0" xfId="0" applyNumberFormat="1"/>
    <xf numFmtId="164" fontId="0" fillId="0" borderId="0" xfId="0" applyNumberFormat="1"/>
    <xf numFmtId="37" fontId="0" fillId="0" borderId="0" xfId="0" applyNumberFormat="1"/>
    <xf numFmtId="44" fontId="0" fillId="0" borderId="0" xfId="0" applyNumberFormat="1"/>
    <xf numFmtId="0" fontId="2" fillId="0" borderId="1" xfId="0" applyFont="1" applyFill="1" applyBorder="1"/>
    <xf numFmtId="42" fontId="0" fillId="0" borderId="1" xfId="0" applyNumberFormat="1" applyBorder="1"/>
    <xf numFmtId="0" fontId="0" fillId="0" borderId="1" xfId="0" applyBorder="1"/>
    <xf numFmtId="0" fontId="0" fillId="0" borderId="2" xfId="0" applyBorder="1"/>
    <xf numFmtId="37" fontId="0" fillId="0" borderId="0" xfId="0" applyNumberFormat="1" applyBorder="1"/>
    <xf numFmtId="9" fontId="0" fillId="0" borderId="0" xfId="0" applyNumberFormat="1"/>
    <xf numFmtId="0" fontId="7" fillId="0" borderId="0" xfId="0" applyFont="1"/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indent="3"/>
    </xf>
    <xf numFmtId="0" fontId="8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0" fillId="0" borderId="0" xfId="0" applyBorder="1"/>
    <xf numFmtId="0" fontId="12" fillId="3" borderId="3" xfId="0" applyFont="1" applyFill="1" applyBorder="1" applyAlignment="1">
      <alignment horizontal="center" vertical="center"/>
    </xf>
    <xf numFmtId="164" fontId="13" fillId="0" borderId="0" xfId="37" applyNumberFormat="1" applyFont="1" applyFill="1" applyBorder="1" applyAlignment="1">
      <alignment horizontal="center"/>
    </xf>
    <xf numFmtId="164" fontId="13" fillId="0" borderId="0" xfId="37" applyNumberFormat="1" applyFont="1" applyFill="1" applyBorder="1" applyAlignment="1">
      <alignment horizontal="right"/>
    </xf>
    <xf numFmtId="164" fontId="13" fillId="0" borderId="2" xfId="37" applyNumberFormat="1" applyFont="1" applyFill="1" applyBorder="1" applyAlignment="1">
      <alignment horizontal="right"/>
    </xf>
    <xf numFmtId="164" fontId="13" fillId="0" borderId="4" xfId="37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right"/>
    </xf>
    <xf numFmtId="164" fontId="0" fillId="0" borderId="4" xfId="0" applyNumberFormat="1" applyBorder="1"/>
    <xf numFmtId="164" fontId="11" fillId="0" borderId="9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right"/>
    </xf>
    <xf numFmtId="164" fontId="11" fillId="0" borderId="10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64" fontId="13" fillId="0" borderId="9" xfId="37" applyNumberFormat="1" applyFont="1" applyFill="1" applyBorder="1" applyAlignment="1">
      <alignment horizontal="center"/>
    </xf>
    <xf numFmtId="164" fontId="13" fillId="0" borderId="10" xfId="37" applyNumberFormat="1" applyFont="1" applyFill="1" applyBorder="1" applyAlignment="1">
      <alignment horizontal="right"/>
    </xf>
    <xf numFmtId="164" fontId="14" fillId="0" borderId="9" xfId="37" applyNumberFormat="1" applyFont="1" applyFill="1" applyBorder="1" applyAlignment="1">
      <alignment horizontal="center"/>
    </xf>
    <xf numFmtId="164" fontId="14" fillId="0" borderId="10" xfId="37" applyNumberFormat="1" applyFont="1" applyFill="1" applyBorder="1" applyAlignment="1">
      <alignment horizontal="right"/>
    </xf>
    <xf numFmtId="164" fontId="13" fillId="0" borderId="5" xfId="37" applyNumberFormat="1" applyFont="1" applyFill="1" applyBorder="1" applyAlignment="1">
      <alignment horizontal="center"/>
    </xf>
    <xf numFmtId="164" fontId="13" fillId="0" borderId="11" xfId="37" applyNumberFormat="1" applyFont="1" applyFill="1" applyBorder="1" applyAlignment="1">
      <alignment horizontal="center"/>
    </xf>
    <xf numFmtId="164" fontId="13" fillId="0" borderId="12" xfId="37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right"/>
    </xf>
    <xf numFmtId="164" fontId="13" fillId="0" borderId="10" xfId="37" applyNumberFormat="1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right"/>
    </xf>
    <xf numFmtId="164" fontId="2" fillId="0" borderId="11" xfId="37" applyNumberFormat="1" applyFont="1" applyBorder="1" applyAlignment="1">
      <alignment horizontal="center"/>
    </xf>
    <xf numFmtId="164" fontId="2" fillId="0" borderId="12" xfId="0" applyNumberFormat="1" applyFont="1" applyBorder="1"/>
    <xf numFmtId="164" fontId="0" fillId="0" borderId="9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8" fillId="2" borderId="3" xfId="0" applyFont="1" applyFill="1" applyBorder="1" applyAlignment="1">
      <alignment horizontal="center" vertical="center" wrapText="1"/>
    </xf>
    <xf numFmtId="9" fontId="0" fillId="0" borderId="0" xfId="0" applyNumberFormat="1" applyBorder="1"/>
    <xf numFmtId="9" fontId="0" fillId="0" borderId="10" xfId="0" applyNumberFormat="1" applyBorder="1"/>
    <xf numFmtId="9" fontId="0" fillId="0" borderId="4" xfId="0" applyNumberFormat="1" applyBorder="1"/>
    <xf numFmtId="9" fontId="0" fillId="0" borderId="12" xfId="0" applyNumberFormat="1" applyBorder="1"/>
    <xf numFmtId="0" fontId="10" fillId="0" borderId="0" xfId="0" applyFont="1" applyFill="1" applyBorder="1" applyAlignment="1">
      <alignment horizontal="left" indent="3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 applyBorder="1"/>
    <xf numFmtId="0" fontId="8" fillId="2" borderId="7" xfId="0" applyFont="1" applyFill="1" applyBorder="1" applyAlignment="1">
      <alignment horizontal="center" vertical="center" wrapText="1"/>
    </xf>
    <xf numFmtId="164" fontId="14" fillId="0" borderId="0" xfId="37" applyNumberFormat="1" applyFont="1" applyFill="1" applyBorder="1" applyAlignment="1">
      <alignment horizontal="right"/>
    </xf>
    <xf numFmtId="164" fontId="14" fillId="0" borderId="2" xfId="37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0" fillId="0" borderId="0" xfId="0" applyNumberFormat="1"/>
  </cellXfs>
  <cellStyles count="234">
    <cellStyle name="Comma" xfId="3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G13" sqref="G13"/>
    </sheetView>
  </sheetViews>
  <sheetFormatPr baseColWidth="10" defaultRowHeight="15" x14ac:dyDescent="0"/>
  <cols>
    <col min="1" max="1" width="32.83203125" customWidth="1"/>
    <col min="2" max="2" width="13.1640625" customWidth="1"/>
    <col min="3" max="3" width="12.5" customWidth="1"/>
    <col min="4" max="4" width="3" customWidth="1"/>
    <col min="5" max="5" width="16.6640625" customWidth="1"/>
    <col min="6" max="6" width="12.33203125" customWidth="1"/>
    <col min="7" max="7" width="12.83203125" customWidth="1"/>
    <col min="8" max="8" width="2.1640625" customWidth="1"/>
    <col min="9" max="9" width="12.5" bestFit="1" customWidth="1"/>
    <col min="10" max="10" width="4.33203125" customWidth="1"/>
  </cols>
  <sheetData>
    <row r="1" spans="1:10" s="58" customFormat="1" ht="30">
      <c r="A1" s="57"/>
      <c r="B1" s="57" t="s">
        <v>0</v>
      </c>
      <c r="C1" s="57" t="s">
        <v>1</v>
      </c>
      <c r="D1" s="57"/>
      <c r="E1" s="57" t="s">
        <v>13</v>
      </c>
      <c r="F1" s="57" t="s">
        <v>2</v>
      </c>
      <c r="G1" s="57" t="s">
        <v>3</v>
      </c>
      <c r="H1" s="57"/>
      <c r="I1" s="57" t="s">
        <v>12</v>
      </c>
    </row>
    <row r="2" spans="1:10">
      <c r="A2" s="1" t="s">
        <v>5</v>
      </c>
      <c r="B2" s="2">
        <v>5532118.7924528299</v>
      </c>
      <c r="C2" s="2">
        <v>5725737.3773584906</v>
      </c>
      <c r="D2" s="2"/>
      <c r="E2" s="2">
        <f>SUM(B2:C2)</f>
        <v>11257856.16981132</v>
      </c>
      <c r="F2" s="2">
        <v>466812.26415094337</v>
      </c>
      <c r="G2" s="2">
        <v>2528525.4716981133</v>
      </c>
      <c r="I2" s="2">
        <f>SUM(E2:G2)</f>
        <v>14253193.905660376</v>
      </c>
      <c r="J2" s="11">
        <f>I2/I$5</f>
        <v>0.89816739681103486</v>
      </c>
    </row>
    <row r="3" spans="1:10">
      <c r="A3" s="1" t="s">
        <v>9</v>
      </c>
      <c r="B3" s="2">
        <v>0</v>
      </c>
      <c r="C3" s="2">
        <v>0</v>
      </c>
      <c r="D3" s="2"/>
      <c r="E3" s="2">
        <f>SUM(B3:C3)</f>
        <v>0</v>
      </c>
      <c r="F3" s="2">
        <v>54496</v>
      </c>
      <c r="G3" s="2">
        <v>256564.32075471696</v>
      </c>
      <c r="I3" s="2">
        <f>SUM(E3:G3)</f>
        <v>311060.32075471699</v>
      </c>
      <c r="J3" s="11">
        <f t="shared" ref="J3:J4" si="0">I3/I$5</f>
        <v>1.9601518115355022E-2</v>
      </c>
    </row>
    <row r="4" spans="1:10">
      <c r="A4" s="1" t="s">
        <v>4</v>
      </c>
      <c r="B4" s="2">
        <v>483000</v>
      </c>
      <c r="C4" s="2">
        <v>211495</v>
      </c>
      <c r="D4" s="2"/>
      <c r="E4" s="2">
        <f>SUM(B4:C4)</f>
        <v>694495</v>
      </c>
      <c r="F4" s="2">
        <v>290433.51200000005</v>
      </c>
      <c r="G4" s="2">
        <v>320012.64350000006</v>
      </c>
      <c r="I4" s="2">
        <f>SUM(E4:G4)</f>
        <v>1304941.1555000001</v>
      </c>
      <c r="J4" s="11">
        <f t="shared" si="0"/>
        <v>8.2231085073610072E-2</v>
      </c>
    </row>
    <row r="5" spans="1:10">
      <c r="A5" s="6" t="s">
        <v>7</v>
      </c>
      <c r="B5" s="7">
        <f>SUM(B2:B4)</f>
        <v>6015118.7924528299</v>
      </c>
      <c r="C5" s="7">
        <f>SUM(C2:C4)</f>
        <v>5937232.3773584906</v>
      </c>
      <c r="D5" s="7"/>
      <c r="E5" s="7">
        <f>SUM(B5:C5)</f>
        <v>11952351.16981132</v>
      </c>
      <c r="F5" s="7">
        <f>SUM(F2:F4)</f>
        <v>811741.77615094348</v>
      </c>
      <c r="G5" s="7">
        <f>SUM(G2:G4)</f>
        <v>3105102.4359528306</v>
      </c>
      <c r="H5" s="8"/>
      <c r="I5" s="7">
        <f>SUM(E5:G5)</f>
        <v>15869195.381915094</v>
      </c>
    </row>
    <row r="7" spans="1:10">
      <c r="A7" t="s">
        <v>6</v>
      </c>
      <c r="B7" s="4">
        <v>16775003</v>
      </c>
      <c r="C7" s="4">
        <v>16265432</v>
      </c>
      <c r="D7" s="4"/>
      <c r="E7" s="4">
        <f>SUM(B7:C7)</f>
        <v>33040435</v>
      </c>
      <c r="F7" s="3">
        <v>2650455</v>
      </c>
      <c r="G7" s="3">
        <v>10132535</v>
      </c>
      <c r="I7" s="10">
        <f>SUM(E7:G7)</f>
        <v>45823425</v>
      </c>
    </row>
    <row r="9" spans="1:10">
      <c r="A9" t="s">
        <v>11</v>
      </c>
      <c r="B9" s="5">
        <f>B5/B7</f>
        <v>0.35857631694330128</v>
      </c>
      <c r="C9" s="5">
        <f>C5/C7</f>
        <v>0.36502149942027307</v>
      </c>
      <c r="D9" s="5"/>
      <c r="E9" s="5">
        <f>E5/E7</f>
        <v>0.3617492072913483</v>
      </c>
      <c r="F9" s="5">
        <f>F5/F7</f>
        <v>0.30626506624369909</v>
      </c>
      <c r="G9" s="5">
        <f>G5/G7</f>
        <v>0.30644872541302159</v>
      </c>
      <c r="I9" s="5">
        <f>I5/I7</f>
        <v>0.34631185647766605</v>
      </c>
    </row>
    <row r="10" spans="1:10">
      <c r="A10" t="s">
        <v>8</v>
      </c>
      <c r="B10" s="5">
        <f>B4/B7</f>
        <v>2.8792841348523158E-2</v>
      </c>
      <c r="C10" s="5">
        <f>C4/C7</f>
        <v>1.3002728731705373E-2</v>
      </c>
      <c r="D10" s="5"/>
      <c r="E10" s="5">
        <f>E4/E7</f>
        <v>2.1019547714792496E-2</v>
      </c>
      <c r="F10" s="5">
        <f>F4/F7</f>
        <v>0.10957873723568219</v>
      </c>
      <c r="G10" s="5">
        <f>G4/G7</f>
        <v>3.1582683257447425E-2</v>
      </c>
      <c r="I10" s="5">
        <f>I4/I7</f>
        <v>2.8477599732014795E-2</v>
      </c>
      <c r="J10" s="11"/>
    </row>
    <row r="11" spans="1:10">
      <c r="A11" t="s">
        <v>10</v>
      </c>
      <c r="B11" s="5">
        <f>(B2+B3)/B7</f>
        <v>0.32978347559477811</v>
      </c>
      <c r="C11" s="5">
        <f>(C2+C3)/C7</f>
        <v>0.35201877068856768</v>
      </c>
      <c r="D11" s="5"/>
      <c r="E11" s="5">
        <f>(E2+E3)/E7</f>
        <v>0.34072965957655582</v>
      </c>
      <c r="F11" s="5">
        <f>(F2+F3)/F7</f>
        <v>0.19668632900801689</v>
      </c>
      <c r="G11" s="5">
        <f>(G2+G3)/G7</f>
        <v>0.27486604215557414</v>
      </c>
      <c r="I11" s="5">
        <f>(I2+I3)/I7</f>
        <v>0.31783425674565119</v>
      </c>
      <c r="J11" s="11"/>
    </row>
    <row r="13" spans="1:10">
      <c r="A13" s="12" t="s">
        <v>14</v>
      </c>
      <c r="B13" s="12" t="s">
        <v>43</v>
      </c>
      <c r="C13" s="12" t="s">
        <v>15</v>
      </c>
      <c r="D13" s="12"/>
      <c r="E13" s="12"/>
      <c r="F13" s="12" t="s">
        <v>16</v>
      </c>
      <c r="G13" s="12" t="s">
        <v>17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I17" sqref="I17"/>
    </sheetView>
  </sheetViews>
  <sheetFormatPr baseColWidth="10" defaultRowHeight="15" x14ac:dyDescent="0"/>
  <cols>
    <col min="1" max="1" width="32.1640625" customWidth="1"/>
    <col min="2" max="2" width="11.5" customWidth="1"/>
    <col min="3" max="3" width="12" customWidth="1"/>
    <col min="4" max="6" width="11.1640625" customWidth="1"/>
    <col min="7" max="9" width="11.6640625" customWidth="1"/>
    <col min="10" max="10" width="1.33203125" customWidth="1"/>
    <col min="11" max="15" width="11.83203125" customWidth="1"/>
    <col min="16" max="16" width="1.33203125" customWidth="1"/>
    <col min="17" max="17" width="14.6640625" customWidth="1"/>
    <col min="19" max="19" width="2" customWidth="1"/>
  </cols>
  <sheetData>
    <row r="1" spans="1:18">
      <c r="B1" s="63" t="s">
        <v>1</v>
      </c>
      <c r="C1" s="65"/>
      <c r="D1" s="63" t="s">
        <v>2</v>
      </c>
      <c r="E1" s="64"/>
      <c r="F1" s="65"/>
      <c r="G1" s="63" t="s">
        <v>3</v>
      </c>
      <c r="H1" s="64"/>
      <c r="I1" s="65"/>
      <c r="K1" s="63" t="s">
        <v>32</v>
      </c>
      <c r="L1" s="64"/>
      <c r="M1" s="64"/>
      <c r="N1" s="64"/>
      <c r="O1" s="64"/>
      <c r="P1" s="64"/>
      <c r="Q1" s="64"/>
      <c r="R1" s="65"/>
    </row>
    <row r="2" spans="1:18">
      <c r="B2" s="66" t="s">
        <v>37</v>
      </c>
      <c r="C2" s="67"/>
      <c r="D2" s="68" t="s">
        <v>38</v>
      </c>
      <c r="E2" s="69"/>
      <c r="F2" s="70"/>
      <c r="G2" s="68" t="s">
        <v>39</v>
      </c>
      <c r="H2" s="69"/>
      <c r="I2" s="70"/>
      <c r="K2" s="63"/>
      <c r="L2" s="64"/>
      <c r="M2" s="64"/>
      <c r="N2" s="64"/>
      <c r="O2" s="64"/>
      <c r="P2" s="64"/>
      <c r="Q2" s="64"/>
      <c r="R2" s="65"/>
    </row>
    <row r="3" spans="1:18" ht="31" thickBot="1">
      <c r="A3" s="13" t="s">
        <v>18</v>
      </c>
      <c r="B3" s="32" t="s">
        <v>19</v>
      </c>
      <c r="C3" s="32" t="s">
        <v>21</v>
      </c>
      <c r="D3" s="32" t="s">
        <v>19</v>
      </c>
      <c r="E3" s="20" t="s">
        <v>20</v>
      </c>
      <c r="F3" s="33" t="s">
        <v>21</v>
      </c>
      <c r="G3" s="41" t="s">
        <v>19</v>
      </c>
      <c r="H3" s="14" t="s">
        <v>20</v>
      </c>
      <c r="I3" s="42" t="s">
        <v>21</v>
      </c>
      <c r="K3" s="60" t="s">
        <v>33</v>
      </c>
      <c r="L3" s="14" t="s">
        <v>21</v>
      </c>
      <c r="M3" s="14" t="s">
        <v>7</v>
      </c>
      <c r="N3" s="14" t="s">
        <v>40</v>
      </c>
      <c r="O3" s="51" t="s">
        <v>41</v>
      </c>
      <c r="P3" s="19"/>
      <c r="Q3" s="51" t="s">
        <v>34</v>
      </c>
      <c r="R3" s="42" t="s">
        <v>35</v>
      </c>
    </row>
    <row r="4" spans="1:18" ht="16" thickTop="1">
      <c r="A4" s="15" t="s">
        <v>22</v>
      </c>
      <c r="B4" s="27">
        <v>0</v>
      </c>
      <c r="C4" s="28">
        <v>0</v>
      </c>
      <c r="D4" s="34">
        <v>15000</v>
      </c>
      <c r="E4" s="22">
        <v>0</v>
      </c>
      <c r="F4" s="35">
        <v>14838.109999999999</v>
      </c>
      <c r="G4" s="34">
        <v>2835.0943396226417</v>
      </c>
      <c r="H4" s="21">
        <v>0</v>
      </c>
      <c r="I4" s="43">
        <v>65452.909999999996</v>
      </c>
      <c r="K4" s="48">
        <f>B4+D4+E4+G4+H4</f>
        <v>17835.094339622643</v>
      </c>
      <c r="L4" s="49">
        <f>C4+F4+I4</f>
        <v>80291.01999999999</v>
      </c>
      <c r="M4" s="49">
        <f>K4+L4</f>
        <v>98126.11433962264</v>
      </c>
      <c r="N4" s="59">
        <f t="shared" ref="N4:N10" si="0">M4/M$15</f>
        <v>9.9579206497986874E-3</v>
      </c>
      <c r="O4" s="59">
        <f t="shared" ref="O4:O10" si="1">L4/L$15</f>
        <v>9.7684569089847295E-2</v>
      </c>
      <c r="P4" s="19"/>
      <c r="Q4" s="52">
        <f>K4/$M4</f>
        <v>0.18175685911595255</v>
      </c>
      <c r="R4" s="53">
        <f>L4/$M4</f>
        <v>0.81824314088404737</v>
      </c>
    </row>
    <row r="5" spans="1:18">
      <c r="A5" s="15" t="s">
        <v>23</v>
      </c>
      <c r="B5" s="27">
        <v>266300</v>
      </c>
      <c r="C5" s="28">
        <v>621</v>
      </c>
      <c r="D5" s="34">
        <v>4528.3018867924529</v>
      </c>
      <c r="E5" s="22">
        <v>54496</v>
      </c>
      <c r="F5" s="35">
        <v>0</v>
      </c>
      <c r="G5" s="34">
        <v>442906.60377358488</v>
      </c>
      <c r="H5" s="25">
        <v>184834.41509433961</v>
      </c>
      <c r="I5" s="43">
        <v>4776.16</v>
      </c>
      <c r="K5" s="48">
        <f t="shared" ref="K5:K13" si="2">B5+D5+E5+G5+H5</f>
        <v>953065.32075471699</v>
      </c>
      <c r="L5" s="49">
        <f t="shared" ref="L5:L13" si="3">C5+F5+I5</f>
        <v>5397.16</v>
      </c>
      <c r="M5" s="49">
        <f t="shared" ref="M5:M13" si="4">K5+L5</f>
        <v>958462.48075471702</v>
      </c>
      <c r="N5" s="59">
        <f t="shared" si="0"/>
        <v>9.7265579029564772E-2</v>
      </c>
      <c r="O5" s="59">
        <f t="shared" si="1"/>
        <v>6.5663538576164592E-3</v>
      </c>
      <c r="P5" s="19"/>
      <c r="Q5" s="52">
        <f t="shared" ref="Q5:Q13" si="5">K5/$M5</f>
        <v>0.99436893972547558</v>
      </c>
      <c r="R5" s="53">
        <f t="shared" ref="R5:R13" si="6">L5/$M5</f>
        <v>5.631060274524406E-3</v>
      </c>
    </row>
    <row r="6" spans="1:18">
      <c r="A6" s="15" t="s">
        <v>24</v>
      </c>
      <c r="B6" s="27">
        <v>470816</v>
      </c>
      <c r="C6" s="28">
        <v>4011</v>
      </c>
      <c r="D6" s="34">
        <v>185296.22641509434</v>
      </c>
      <c r="E6" s="22">
        <v>0</v>
      </c>
      <c r="F6" s="35">
        <v>22203.84</v>
      </c>
      <c r="G6" s="34">
        <v>1053066.0377358492</v>
      </c>
      <c r="H6" s="25">
        <v>69330.75471698113</v>
      </c>
      <c r="I6" s="43">
        <v>31437.03</v>
      </c>
      <c r="K6" s="48">
        <f t="shared" si="2"/>
        <v>1778509.0188679248</v>
      </c>
      <c r="L6" s="49">
        <f t="shared" si="3"/>
        <v>57651.869999999995</v>
      </c>
      <c r="M6" s="49">
        <f t="shared" si="4"/>
        <v>1836160.8888679249</v>
      </c>
      <c r="N6" s="59">
        <f t="shared" si="0"/>
        <v>0.18633515200986139</v>
      </c>
      <c r="O6" s="59">
        <f t="shared" si="1"/>
        <v>7.0141070298694611E-2</v>
      </c>
      <c r="P6" s="19"/>
      <c r="Q6" s="52">
        <f t="shared" si="5"/>
        <v>0.96860195076067379</v>
      </c>
      <c r="R6" s="53">
        <f t="shared" si="6"/>
        <v>3.139804923932616E-2</v>
      </c>
    </row>
    <row r="7" spans="1:18">
      <c r="A7" s="15" t="s">
        <v>25</v>
      </c>
      <c r="B7" s="27">
        <v>30471</v>
      </c>
      <c r="C7" s="28">
        <v>8057</v>
      </c>
      <c r="D7" s="34">
        <v>91037.735849056597</v>
      </c>
      <c r="E7" s="22">
        <v>0</v>
      </c>
      <c r="F7" s="35">
        <v>6033.4</v>
      </c>
      <c r="G7" s="34">
        <v>32830.188679245286</v>
      </c>
      <c r="H7" s="25">
        <v>2399.1509433962265</v>
      </c>
      <c r="I7" s="43">
        <v>1458.4399999999998</v>
      </c>
      <c r="K7" s="48">
        <f t="shared" si="2"/>
        <v>156738.0754716981</v>
      </c>
      <c r="L7" s="49">
        <f t="shared" si="3"/>
        <v>15548.84</v>
      </c>
      <c r="M7" s="49">
        <f t="shared" si="4"/>
        <v>172286.9154716981</v>
      </c>
      <c r="N7" s="59">
        <f t="shared" si="0"/>
        <v>1.748382115007471E-2</v>
      </c>
      <c r="O7" s="59">
        <f t="shared" si="1"/>
        <v>1.8917205625821935E-2</v>
      </c>
      <c r="P7" s="19"/>
      <c r="Q7" s="52">
        <f t="shared" si="5"/>
        <v>0.90975031413482921</v>
      </c>
      <c r="R7" s="53">
        <f t="shared" si="6"/>
        <v>9.0249685865170862E-2</v>
      </c>
    </row>
    <row r="8" spans="1:18">
      <c r="A8" s="15" t="s">
        <v>26</v>
      </c>
      <c r="B8" s="27">
        <v>0</v>
      </c>
      <c r="C8" s="28">
        <v>18950</v>
      </c>
      <c r="D8" s="34">
        <v>16471.698113207549</v>
      </c>
      <c r="E8" s="22">
        <v>0</v>
      </c>
      <c r="F8" s="35">
        <v>2950.5399999999991</v>
      </c>
      <c r="G8" s="34">
        <v>2349.0566037735848</v>
      </c>
      <c r="H8" s="21">
        <v>0</v>
      </c>
      <c r="I8" s="43">
        <v>12190.689999999997</v>
      </c>
      <c r="K8" s="48">
        <f t="shared" si="2"/>
        <v>18820.754716981133</v>
      </c>
      <c r="L8" s="49">
        <f t="shared" si="3"/>
        <v>34091.229999999996</v>
      </c>
      <c r="M8" s="49">
        <f t="shared" si="4"/>
        <v>52911.984716981126</v>
      </c>
      <c r="N8" s="59">
        <f t="shared" si="0"/>
        <v>5.3695527310032602E-3</v>
      </c>
      <c r="O8" s="59">
        <f t="shared" si="1"/>
        <v>4.1476457918866581E-2</v>
      </c>
      <c r="P8" s="19"/>
      <c r="Q8" s="52">
        <f t="shared" si="5"/>
        <v>0.35569927716094457</v>
      </c>
      <c r="R8" s="53">
        <f t="shared" si="6"/>
        <v>0.64430072283905548</v>
      </c>
    </row>
    <row r="9" spans="1:18">
      <c r="A9" s="15" t="s">
        <v>30</v>
      </c>
      <c r="B9" s="27">
        <v>4958150</v>
      </c>
      <c r="C9" s="28">
        <v>0</v>
      </c>
      <c r="D9" s="34">
        <v>132075.47169811319</v>
      </c>
      <c r="E9" s="22">
        <v>0</v>
      </c>
      <c r="F9" s="35">
        <v>0</v>
      </c>
      <c r="G9" s="34">
        <v>994538.49056603771</v>
      </c>
      <c r="H9" s="21">
        <v>0</v>
      </c>
      <c r="I9" s="44">
        <v>0</v>
      </c>
      <c r="K9" s="48">
        <f t="shared" si="2"/>
        <v>6084763.9622641504</v>
      </c>
      <c r="L9" s="49">
        <f>C9+F9+I9</f>
        <v>0</v>
      </c>
      <c r="M9" s="49">
        <f t="shared" si="4"/>
        <v>6084763.9622641504</v>
      </c>
      <c r="N9" s="59">
        <f t="shared" si="0"/>
        <v>0.61748696681566861</v>
      </c>
      <c r="O9" s="59">
        <f t="shared" si="1"/>
        <v>0</v>
      </c>
      <c r="P9" s="19"/>
      <c r="Q9" s="52">
        <f t="shared" si="5"/>
        <v>1</v>
      </c>
      <c r="R9" s="53">
        <f t="shared" si="6"/>
        <v>0</v>
      </c>
    </row>
    <row r="10" spans="1:18">
      <c r="A10" s="15" t="s">
        <v>31</v>
      </c>
      <c r="B10" s="27">
        <v>0</v>
      </c>
      <c r="C10" s="29">
        <v>179857</v>
      </c>
      <c r="D10" s="34">
        <v>22402.830188679247</v>
      </c>
      <c r="E10" s="22">
        <v>0</v>
      </c>
      <c r="F10" s="35">
        <v>244407.62200000003</v>
      </c>
      <c r="G10" s="34">
        <v>0</v>
      </c>
      <c r="H10" s="21">
        <v>0</v>
      </c>
      <c r="I10" s="43">
        <v>204696.95000000004</v>
      </c>
      <c r="K10" s="48">
        <f t="shared" si="2"/>
        <v>22402.830188679247</v>
      </c>
      <c r="L10" s="49">
        <f t="shared" si="3"/>
        <v>628961.57200000004</v>
      </c>
      <c r="M10" s="49">
        <f t="shared" si="4"/>
        <v>651364.40218867932</v>
      </c>
      <c r="N10" s="59">
        <f t="shared" si="0"/>
        <v>6.6101007614028498E-2</v>
      </c>
      <c r="O10" s="59">
        <f t="shared" si="1"/>
        <v>0.76521434320915316</v>
      </c>
      <c r="P10" s="19"/>
      <c r="Q10" s="52">
        <f t="shared" si="5"/>
        <v>3.4393697465508515E-2</v>
      </c>
      <c r="R10" s="53">
        <f t="shared" si="6"/>
        <v>0.96560630253449142</v>
      </c>
    </row>
    <row r="11" spans="1:18">
      <c r="A11" s="16" t="s">
        <v>27</v>
      </c>
      <c r="B11" s="27">
        <v>0</v>
      </c>
      <c r="C11" s="28">
        <v>39277</v>
      </c>
      <c r="D11" s="36">
        <v>22402.830188679247</v>
      </c>
      <c r="E11" s="22">
        <v>0</v>
      </c>
      <c r="F11" s="37">
        <v>71540.090000000011</v>
      </c>
      <c r="G11" s="34">
        <v>0</v>
      </c>
      <c r="H11" s="21">
        <v>0</v>
      </c>
      <c r="I11" s="45">
        <v>44789.73000000001</v>
      </c>
      <c r="K11" s="48">
        <f t="shared" si="2"/>
        <v>22402.830188679247</v>
      </c>
      <c r="L11" s="49">
        <f t="shared" si="3"/>
        <v>155606.82</v>
      </c>
      <c r="M11" s="49">
        <f t="shared" si="4"/>
        <v>178009.65018867925</v>
      </c>
      <c r="N11" s="59">
        <f t="shared" ref="N11:N14" si="7">M11/M$15</f>
        <v>1.8064569084455473E-2</v>
      </c>
      <c r="O11" s="59">
        <f t="shared" ref="O11:O14" si="8">L11/L$15</f>
        <v>0.18931612973831238</v>
      </c>
      <c r="P11" s="19"/>
      <c r="Q11" s="52">
        <f t="shared" si="5"/>
        <v>0.1258517735692061</v>
      </c>
      <c r="R11" s="53">
        <f t="shared" si="6"/>
        <v>0.87414822643079393</v>
      </c>
    </row>
    <row r="12" spans="1:18">
      <c r="A12" s="16" t="s">
        <v>28</v>
      </c>
      <c r="B12" s="27">
        <v>0</v>
      </c>
      <c r="C12" s="28">
        <v>89007</v>
      </c>
      <c r="D12" s="34">
        <v>0</v>
      </c>
      <c r="E12" s="22">
        <v>0</v>
      </c>
      <c r="F12" s="37">
        <v>79945.76999999999</v>
      </c>
      <c r="G12" s="34">
        <v>0</v>
      </c>
      <c r="H12" s="21">
        <v>0</v>
      </c>
      <c r="I12" s="45">
        <v>85114.160000000033</v>
      </c>
      <c r="K12" s="48">
        <f t="shared" si="2"/>
        <v>0</v>
      </c>
      <c r="L12" s="49">
        <f t="shared" si="3"/>
        <v>254066.93000000002</v>
      </c>
      <c r="M12" s="49">
        <f t="shared" si="4"/>
        <v>254066.93000000002</v>
      </c>
      <c r="N12" s="59">
        <f t="shared" si="7"/>
        <v>2.5782925836862272E-2</v>
      </c>
      <c r="O12" s="59">
        <f t="shared" si="8"/>
        <v>0.30910578265203759</v>
      </c>
      <c r="P12" s="19"/>
      <c r="Q12" s="52">
        <f t="shared" si="5"/>
        <v>0</v>
      </c>
      <c r="R12" s="53">
        <f t="shared" si="6"/>
        <v>1</v>
      </c>
    </row>
    <row r="13" spans="1:18">
      <c r="A13" s="16" t="s">
        <v>29</v>
      </c>
      <c r="B13" s="27">
        <v>0</v>
      </c>
      <c r="C13" s="28">
        <v>51574</v>
      </c>
      <c r="D13" s="34">
        <v>0</v>
      </c>
      <c r="E13" s="22">
        <v>0</v>
      </c>
      <c r="F13" s="61">
        <v>78410.42</v>
      </c>
      <c r="G13" s="34">
        <v>0</v>
      </c>
      <c r="H13" s="21">
        <v>0</v>
      </c>
      <c r="I13" s="45">
        <v>52467.06</v>
      </c>
      <c r="K13" s="48">
        <f t="shared" si="2"/>
        <v>0</v>
      </c>
      <c r="L13" s="49">
        <f t="shared" si="3"/>
        <v>182451.47999999998</v>
      </c>
      <c r="M13" s="49">
        <f t="shared" si="4"/>
        <v>182451.47999999998</v>
      </c>
      <c r="N13" s="59">
        <f t="shared" si="7"/>
        <v>1.8515329711213339E-2</v>
      </c>
      <c r="O13" s="59">
        <f t="shared" si="8"/>
        <v>0.22197618368286881</v>
      </c>
      <c r="P13" s="19"/>
      <c r="Q13" s="52">
        <f t="shared" si="5"/>
        <v>0</v>
      </c>
      <c r="R13" s="53">
        <f t="shared" si="6"/>
        <v>1</v>
      </c>
    </row>
    <row r="14" spans="1:18">
      <c r="A14" s="16" t="s">
        <v>42</v>
      </c>
      <c r="B14" s="27"/>
      <c r="C14" s="28"/>
      <c r="D14" s="38">
        <v>0</v>
      </c>
      <c r="E14" s="23">
        <v>0</v>
      </c>
      <c r="F14" s="62">
        <v>14511.342000000001</v>
      </c>
      <c r="G14" s="38"/>
      <c r="H14" s="21"/>
      <c r="I14" s="45">
        <v>22326</v>
      </c>
      <c r="K14" s="48">
        <f t="shared" ref="K14" si="9">B14+D14+E14+G14+H14</f>
        <v>0</v>
      </c>
      <c r="L14" s="49">
        <f t="shared" ref="L14" si="10">C14+F14+I14</f>
        <v>36837.342000000004</v>
      </c>
      <c r="M14" s="49">
        <f t="shared" ref="M14" si="11">K14+L14</f>
        <v>36837.342000000004</v>
      </c>
      <c r="N14" s="59">
        <f t="shared" si="7"/>
        <v>3.7382844623388479E-3</v>
      </c>
      <c r="O14" s="59">
        <f t="shared" si="8"/>
        <v>4.4817463767247379E-2</v>
      </c>
      <c r="P14" s="19"/>
      <c r="Q14" s="52">
        <f t="shared" ref="Q14" si="12">K14/$M14</f>
        <v>0</v>
      </c>
      <c r="R14" s="53">
        <f t="shared" ref="R14" si="13">L14/$M14</f>
        <v>1</v>
      </c>
    </row>
    <row r="15" spans="1:18">
      <c r="A15" s="17" t="s">
        <v>12</v>
      </c>
      <c r="B15" s="30">
        <v>5725737</v>
      </c>
      <c r="C15" s="31">
        <v>211495</v>
      </c>
      <c r="D15" s="39">
        <v>466812.26415094337</v>
      </c>
      <c r="E15" s="24">
        <v>54496</v>
      </c>
      <c r="F15" s="40">
        <v>290433.51200000005</v>
      </c>
      <c r="G15" s="46">
        <v>2528525.4716981133</v>
      </c>
      <c r="H15" s="18">
        <v>256564.32075471696</v>
      </c>
      <c r="I15" s="47">
        <v>320012</v>
      </c>
      <c r="K15" s="50">
        <f>SUM(K4:K10)</f>
        <v>9032135.0566037726</v>
      </c>
      <c r="L15" s="26">
        <f t="shared" ref="L15:M15" si="14">SUM(L4:L10)</f>
        <v>821941.69200000004</v>
      </c>
      <c r="M15" s="26">
        <f t="shared" si="14"/>
        <v>9854076.7486037742</v>
      </c>
      <c r="N15" s="54">
        <f>SUM(N4:N10)</f>
        <v>0.99999999999999989</v>
      </c>
      <c r="O15" s="54">
        <f>SUM(O4:O10)</f>
        <v>1</v>
      </c>
      <c r="P15" s="9"/>
      <c r="Q15" s="54">
        <f>K15/$M15</f>
        <v>0.91658866548644824</v>
      </c>
      <c r="R15" s="55">
        <f>L15/$M15</f>
        <v>8.3411334513551566E-2</v>
      </c>
    </row>
    <row r="17" spans="1:9">
      <c r="A17" s="56" t="s">
        <v>36</v>
      </c>
      <c r="I17" s="71"/>
    </row>
    <row r="18" spans="1:9">
      <c r="I18" s="71"/>
    </row>
    <row r="19" spans="1:9">
      <c r="C19" s="3"/>
    </row>
  </sheetData>
  <mergeCells count="8">
    <mergeCell ref="G1:I1"/>
    <mergeCell ref="B1:C1"/>
    <mergeCell ref="D1:F1"/>
    <mergeCell ref="K1:R1"/>
    <mergeCell ref="B2:C2"/>
    <mergeCell ref="D2:F2"/>
    <mergeCell ref="G2:I2"/>
    <mergeCell ref="K2:R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DtWI v partners</vt:lpstr>
    </vt:vector>
  </TitlesOfParts>
  <Company>GiveWell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Crispin</dc:creator>
  <cp:lastModifiedBy>Timothy Telleen-Lawton</cp:lastModifiedBy>
  <dcterms:created xsi:type="dcterms:W3CDTF">2013-10-17T20:40:54Z</dcterms:created>
  <dcterms:modified xsi:type="dcterms:W3CDTF">2013-11-27T21:31:17Z</dcterms:modified>
</cp:coreProperties>
</file>