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/>
  <mc:AlternateContent xmlns:mc="http://schemas.openxmlformats.org/markup-compatibility/2006">
    <mc:Choice Requires="x15">
      <x15ac:absPath xmlns:x15ac="http://schemas.microsoft.com/office/spreadsheetml/2010/11/ac" url="/Users/abarnett/Downloads/"/>
    </mc:Choice>
  </mc:AlternateContent>
  <xr:revisionPtr revIDLastSave="0" documentId="13_ncr:1_{C7EDA568-5B85-754A-B1BC-C87920AD2B06}" xr6:coauthVersionLast="47" xr6:coauthVersionMax="47" xr10:uidLastSave="{00000000-0000-0000-0000-000000000000}"/>
  <bookViews>
    <workbookView xWindow="0" yWindow="760" windowWidth="19420" windowHeight="10300" xr2:uid="{CC3100E5-DBB5-4654-B7AF-106860169A2E}"/>
  </bookViews>
  <sheets>
    <sheet name="Target population 2026_27" sheetId="1" r:id="rId1"/>
    <sheet name="SPAQ 2026" sheetId="3" r:id="rId2"/>
    <sheet name="SPAQ 2027" sheetId="4" r:id="rId3"/>
  </sheets>
  <definedNames>
    <definedName name="_xlnm._FilterDatabase" localSheetId="0" hidden="1">'Target population 2026_27'!$A$1:$F$45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4" l="1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E2" i="4"/>
  <c r="F2" i="4"/>
  <c r="G2" i="4"/>
  <c r="H2" i="4"/>
  <c r="E3" i="4"/>
  <c r="F3" i="4"/>
  <c r="G3" i="4"/>
  <c r="E4" i="4"/>
  <c r="F4" i="4"/>
  <c r="G4" i="4"/>
  <c r="E5" i="4"/>
  <c r="F5" i="4"/>
  <c r="G5" i="4"/>
  <c r="E6" i="4"/>
  <c r="F6" i="4"/>
  <c r="G6" i="4"/>
  <c r="E7" i="4"/>
  <c r="F7" i="4"/>
  <c r="G7" i="4"/>
  <c r="E8" i="4"/>
  <c r="F8" i="4"/>
  <c r="G8" i="4"/>
  <c r="E9" i="4"/>
  <c r="F9" i="4"/>
  <c r="G9" i="4"/>
  <c r="E10" i="4"/>
  <c r="F10" i="4"/>
  <c r="G10" i="4"/>
  <c r="E11" i="4"/>
  <c r="F11" i="4"/>
  <c r="G11" i="4"/>
  <c r="E12" i="4"/>
  <c r="F12" i="4"/>
  <c r="G12" i="4"/>
  <c r="E13" i="4"/>
  <c r="F13" i="4"/>
  <c r="G13" i="4"/>
  <c r="E14" i="4"/>
  <c r="F14" i="4"/>
  <c r="G14" i="4"/>
  <c r="E15" i="4"/>
  <c r="F15" i="4"/>
  <c r="G15" i="4"/>
  <c r="E16" i="4"/>
  <c r="F16" i="4"/>
  <c r="G16" i="4"/>
  <c r="E17" i="4"/>
  <c r="F17" i="4"/>
  <c r="G17" i="4"/>
  <c r="E18" i="4"/>
  <c r="F18" i="4"/>
  <c r="G18" i="4"/>
  <c r="E19" i="4"/>
  <c r="F19" i="4"/>
  <c r="G19" i="4"/>
  <c r="E20" i="4"/>
  <c r="F20" i="4"/>
  <c r="G20" i="4"/>
  <c r="E21" i="4"/>
  <c r="F21" i="4"/>
  <c r="G21" i="4"/>
  <c r="E22" i="4"/>
  <c r="F22" i="4"/>
  <c r="G22" i="4"/>
  <c r="E23" i="4"/>
  <c r="F23" i="4"/>
  <c r="G23" i="4"/>
  <c r="E24" i="4"/>
  <c r="F24" i="4"/>
  <c r="G24" i="4"/>
  <c r="E25" i="4"/>
  <c r="F25" i="4"/>
  <c r="G25" i="4"/>
  <c r="E26" i="4"/>
  <c r="F26" i="4"/>
  <c r="G26" i="4"/>
  <c r="E27" i="4"/>
  <c r="F27" i="4"/>
  <c r="G27" i="4"/>
  <c r="E28" i="4"/>
  <c r="F28" i="4"/>
  <c r="G28" i="4"/>
  <c r="E29" i="4"/>
  <c r="F29" i="4"/>
  <c r="G29" i="4"/>
  <c r="E30" i="4"/>
  <c r="F30" i="4"/>
  <c r="G30" i="4"/>
  <c r="E31" i="4"/>
  <c r="F31" i="4"/>
  <c r="G31" i="4"/>
  <c r="E32" i="4"/>
  <c r="F32" i="4"/>
  <c r="G32" i="4"/>
  <c r="E33" i="4"/>
  <c r="F33" i="4"/>
  <c r="G33" i="4"/>
  <c r="E34" i="4"/>
  <c r="F34" i="4"/>
  <c r="G34" i="4"/>
  <c r="E35" i="4"/>
  <c r="F35" i="4"/>
  <c r="G35" i="4"/>
  <c r="E36" i="4"/>
  <c r="F36" i="4"/>
  <c r="G36" i="4"/>
  <c r="E37" i="4"/>
  <c r="F37" i="4"/>
  <c r="G37" i="4"/>
  <c r="E38" i="4"/>
  <c r="F38" i="4"/>
  <c r="G38" i="4"/>
  <c r="E39" i="4"/>
  <c r="F39" i="4"/>
  <c r="G39" i="4"/>
  <c r="E40" i="4"/>
  <c r="F40" i="4"/>
  <c r="G40" i="4"/>
  <c r="E41" i="4"/>
  <c r="F41" i="4"/>
  <c r="G41" i="4"/>
  <c r="E42" i="4"/>
  <c r="F42" i="4"/>
  <c r="G42" i="4"/>
  <c r="E43" i="4"/>
  <c r="F43" i="4"/>
  <c r="G43" i="4"/>
  <c r="E44" i="4"/>
  <c r="F44" i="4"/>
  <c r="G44" i="4"/>
  <c r="G45" i="4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2" i="3"/>
  <c r="G3" i="3"/>
  <c r="G4" i="3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2" i="3"/>
  <c r="G33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2" i="3"/>
  <c r="E45" i="4"/>
  <c r="F45" i="4"/>
  <c r="H45" i="4"/>
  <c r="D45" i="4"/>
  <c r="E2" i="3"/>
  <c r="E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H33" i="3"/>
  <c r="F33" i="3"/>
  <c r="E33" i="3"/>
  <c r="D33" i="3"/>
  <c r="F3" i="1"/>
  <c r="F5" i="1"/>
  <c r="F51" i="1"/>
  <c r="E51" i="1"/>
  <c r="F2" i="1"/>
  <c r="F4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E45" i="1"/>
  <c r="E53" i="1"/>
  <c r="D53" i="1"/>
  <c r="E52" i="1"/>
  <c r="D52" i="1"/>
  <c r="D51" i="1"/>
  <c r="E49" i="1"/>
  <c r="C49" i="1"/>
  <c r="E48" i="1"/>
  <c r="C48" i="1"/>
  <c r="F53" i="1"/>
  <c r="F48" i="1"/>
  <c r="F49" i="1"/>
  <c r="F52" i="1"/>
</calcChain>
</file>

<file path=xl/sharedStrings.xml><?xml version="1.0" encoding="utf-8"?>
<sst xmlns="http://schemas.openxmlformats.org/spreadsheetml/2006/main" count="203" uniqueCount="66">
  <si>
    <t xml:space="preserve"> Region </t>
  </si>
  <si>
    <t>Health district</t>
  </si>
  <si>
    <t>Bahr el Gazal</t>
  </si>
  <si>
    <t>Chaddra</t>
  </si>
  <si>
    <t>Y</t>
  </si>
  <si>
    <t>Michemiré</t>
  </si>
  <si>
    <t>Moussoro</t>
  </si>
  <si>
    <t>Salal</t>
  </si>
  <si>
    <t>N</t>
  </si>
  <si>
    <t>Logone Occidental</t>
  </si>
  <si>
    <t>Bebalem</t>
  </si>
  <si>
    <t>Benoye</t>
  </si>
  <si>
    <t>Krim Krim</t>
  </si>
  <si>
    <t>Laokassy</t>
  </si>
  <si>
    <t>Moundou Centre</t>
  </si>
  <si>
    <t>Moundou Est</t>
  </si>
  <si>
    <t>Moundou Oest</t>
  </si>
  <si>
    <t>Mayo-Kebbi Est</t>
  </si>
  <si>
    <t>Biliam-Oursi</t>
  </si>
  <si>
    <t>Bongor</t>
  </si>
  <si>
    <t>Djodo Gassa</t>
  </si>
  <si>
    <t>Fianga</t>
  </si>
  <si>
    <t>Gam</t>
  </si>
  <si>
    <t>Gounou-Gaya</t>
  </si>
  <si>
    <t>Guelendeng</t>
  </si>
  <si>
    <t>Guene</t>
  </si>
  <si>
    <t>Katoa</t>
  </si>
  <si>
    <t>Koupor</t>
  </si>
  <si>
    <t>Moulkou</t>
  </si>
  <si>
    <t>Pont Carol</t>
  </si>
  <si>
    <t>Youe</t>
  </si>
  <si>
    <t>Tandjile</t>
  </si>
  <si>
    <t>Baktchoro</t>
  </si>
  <si>
    <t>Bere</t>
  </si>
  <si>
    <t>Bologo</t>
  </si>
  <si>
    <t>Dafra</t>
  </si>
  <si>
    <t>Donomanga</t>
  </si>
  <si>
    <t>Kelo</t>
  </si>
  <si>
    <t>Lai</t>
  </si>
  <si>
    <t>TOTAL</t>
  </si>
  <si>
    <t>Number of cycles</t>
  </si>
  <si>
    <t>Dogou</t>
  </si>
  <si>
    <t>Ndam</t>
  </si>
  <si>
    <t>Supported by MC in 2025</t>
  </si>
  <si>
    <t>SMC target population 2026</t>
  </si>
  <si>
    <t>SMC target population 2027</t>
  </si>
  <si>
    <t>Health districts supported by MC in 2025</t>
  </si>
  <si>
    <t>Health districts not supported by MC in 2025</t>
  </si>
  <si>
    <t>Health districts implementing 4 cycles</t>
  </si>
  <si>
    <t>Health districts implementing 5 cycles</t>
  </si>
  <si>
    <t>Kim</t>
  </si>
  <si>
    <t>Koyom</t>
  </si>
  <si>
    <t>Health districts implementing 3 cycles</t>
  </si>
  <si>
    <t>Binder</t>
  </si>
  <si>
    <t>Pala</t>
  </si>
  <si>
    <t>Torrock</t>
  </si>
  <si>
    <t>Guegou</t>
  </si>
  <si>
    <t>Guelo</t>
  </si>
  <si>
    <t>Lagon</t>
  </si>
  <si>
    <t>Lame</t>
  </si>
  <si>
    <t>Lere</t>
  </si>
  <si>
    <t>Mayo Kebbi Ouest</t>
  </si>
  <si>
    <t>Cost</t>
  </si>
  <si>
    <t>Target * cycles</t>
  </si>
  <si>
    <t>Total SPAQ</t>
  </si>
  <si>
    <t>Wastage/buffer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</si>
</sst>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3" fontId="2" fillId="0" borderId="0" xfId="0" applyNumberFormat="1" applyFont="1" applyAlignment="1">
      <alignment horizontal="right" vertical="center" wrapText="1"/>
    </xf>
    <xf numFmtId="3" fontId="1" fillId="0" borderId="0" xfId="0" applyNumberFormat="1" applyFont="1" applyAlignment="1">
      <alignment horizontal="right" vertical="center" wrapText="1"/>
    </xf>
    <xf numFmtId="3" fontId="2" fillId="0" borderId="0" xfId="0" applyNumberFormat="1" applyFont="1" applyAlignment="1">
      <alignment horizontal="center" vertical="center" wrapText="1"/>
    </xf>
    <xf numFmtId="3" fontId="1" fillId="2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D2C49-1221-468C-8EC6-52708B4AF46C}">
  <dimension ref="A1:G78"/>
  <sheetViews>
    <sheetView tabSelected="1" workbookViewId="0">
      <pane ySplit="1" topLeftCell="A2" activePane="bottomLeft" state="frozen"/>
      <selection pane="bottomLeft"/>
    </sheetView>
  </sheetViews>
  <sheetFormatPr baseColWidth="10" defaultColWidth="11.5" defaultRowHeight="15" x14ac:dyDescent="0.2"/>
  <cols>
    <col min="1" max="2" width="25.5" style="2" customWidth="1"/>
    <col min="3" max="3" width="15.5" style="2" customWidth="1"/>
    <col min="4" max="4" width="10.5" style="2" customWidth="1"/>
    <col min="5" max="6" width="20.5" style="2" customWidth="1"/>
    <col min="7" max="16384" width="11.5" style="2"/>
  </cols>
  <sheetData>
    <row r="1" spans="1:6" ht="29.25" customHeight="1" x14ac:dyDescent="0.2">
      <c r="A1" s="1" t="s">
        <v>0</v>
      </c>
      <c r="B1" s="1" t="s">
        <v>1</v>
      </c>
      <c r="C1" s="1" t="s">
        <v>43</v>
      </c>
      <c r="D1" s="1" t="s">
        <v>40</v>
      </c>
      <c r="E1" s="1" t="s">
        <v>44</v>
      </c>
      <c r="F1" s="1" t="s">
        <v>45</v>
      </c>
    </row>
    <row r="2" spans="1:6" ht="16" x14ac:dyDescent="0.2">
      <c r="A2" s="12" t="s">
        <v>2</v>
      </c>
      <c r="B2" s="3" t="s">
        <v>3</v>
      </c>
      <c r="C2" s="2" t="s">
        <v>4</v>
      </c>
      <c r="D2" s="2">
        <v>4</v>
      </c>
      <c r="E2" s="8">
        <v>23572</v>
      </c>
      <c r="F2" s="8">
        <f>E2*1.036</f>
        <v>24420.592000000001</v>
      </c>
    </row>
    <row r="3" spans="1:6" ht="16" x14ac:dyDescent="0.2">
      <c r="A3" s="12"/>
      <c r="B3" s="3" t="s">
        <v>5</v>
      </c>
      <c r="C3" s="2" t="s">
        <v>4</v>
      </c>
      <c r="D3" s="2">
        <v>3</v>
      </c>
      <c r="E3" s="8">
        <v>12535</v>
      </c>
      <c r="F3" s="8">
        <f t="shared" ref="F3:F44" si="0">E3*1.036</f>
        <v>12986.26</v>
      </c>
    </row>
    <row r="4" spans="1:6" ht="16" x14ac:dyDescent="0.2">
      <c r="A4" s="12"/>
      <c r="B4" s="3" t="s">
        <v>6</v>
      </c>
      <c r="C4" s="2" t="s">
        <v>4</v>
      </c>
      <c r="D4" s="2">
        <v>4</v>
      </c>
      <c r="E4" s="8">
        <v>48495</v>
      </c>
      <c r="F4" s="8">
        <f t="shared" si="0"/>
        <v>50240.82</v>
      </c>
    </row>
    <row r="5" spans="1:6" ht="16" x14ac:dyDescent="0.2">
      <c r="A5" s="12"/>
      <c r="B5" s="3" t="s">
        <v>7</v>
      </c>
      <c r="C5" s="2" t="s">
        <v>4</v>
      </c>
      <c r="D5" s="2">
        <v>3</v>
      </c>
      <c r="E5" s="8">
        <v>12231</v>
      </c>
      <c r="F5" s="8">
        <f t="shared" si="0"/>
        <v>12671.316000000001</v>
      </c>
    </row>
    <row r="6" spans="1:6" ht="16" x14ac:dyDescent="0.2">
      <c r="A6" s="12" t="s">
        <v>9</v>
      </c>
      <c r="B6" s="3" t="s">
        <v>10</v>
      </c>
      <c r="C6" s="2" t="s">
        <v>8</v>
      </c>
      <c r="D6" s="2">
        <v>5</v>
      </c>
      <c r="E6" s="8">
        <v>28740</v>
      </c>
      <c r="F6" s="8">
        <f t="shared" si="0"/>
        <v>29774.639999999999</v>
      </c>
    </row>
    <row r="7" spans="1:6" ht="16" x14ac:dyDescent="0.2">
      <c r="A7" s="12"/>
      <c r="B7" s="3" t="s">
        <v>11</v>
      </c>
      <c r="C7" s="2" t="s">
        <v>8</v>
      </c>
      <c r="D7" s="2">
        <v>5</v>
      </c>
      <c r="E7" s="8">
        <v>38002</v>
      </c>
      <c r="F7" s="8">
        <f t="shared" si="0"/>
        <v>39370.072</v>
      </c>
    </row>
    <row r="8" spans="1:6" ht="16" x14ac:dyDescent="0.2">
      <c r="A8" s="12"/>
      <c r="B8" s="3" t="s">
        <v>12</v>
      </c>
      <c r="C8" s="2" t="s">
        <v>8</v>
      </c>
      <c r="D8" s="2">
        <v>5</v>
      </c>
      <c r="E8" s="8">
        <v>27453</v>
      </c>
      <c r="F8" s="8">
        <f t="shared" si="0"/>
        <v>28441.308000000001</v>
      </c>
    </row>
    <row r="9" spans="1:6" ht="16" x14ac:dyDescent="0.2">
      <c r="A9" s="12"/>
      <c r="B9" s="3" t="s">
        <v>13</v>
      </c>
      <c r="C9" s="2" t="s">
        <v>8</v>
      </c>
      <c r="D9" s="2">
        <v>5</v>
      </c>
      <c r="E9" s="8">
        <v>18544</v>
      </c>
      <c r="F9" s="8">
        <f t="shared" si="0"/>
        <v>19211.583999999999</v>
      </c>
    </row>
    <row r="10" spans="1:6" ht="16" x14ac:dyDescent="0.2">
      <c r="A10" s="12"/>
      <c r="B10" s="3" t="s">
        <v>14</v>
      </c>
      <c r="C10" s="2" t="s">
        <v>8</v>
      </c>
      <c r="D10" s="2">
        <v>5</v>
      </c>
      <c r="E10" s="8">
        <v>56464</v>
      </c>
      <c r="F10" s="8">
        <f t="shared" si="0"/>
        <v>58496.704000000005</v>
      </c>
    </row>
    <row r="11" spans="1:6" ht="16" x14ac:dyDescent="0.2">
      <c r="A11" s="12"/>
      <c r="B11" s="3" t="s">
        <v>15</v>
      </c>
      <c r="C11" s="2" t="s">
        <v>8</v>
      </c>
      <c r="D11" s="2">
        <v>5</v>
      </c>
      <c r="E11" s="8">
        <v>24346</v>
      </c>
      <c r="F11" s="8">
        <f t="shared" si="0"/>
        <v>25222.456000000002</v>
      </c>
    </row>
    <row r="12" spans="1:6" ht="16" x14ac:dyDescent="0.2">
      <c r="A12" s="12"/>
      <c r="B12" s="3" t="s">
        <v>16</v>
      </c>
      <c r="C12" s="2" t="s">
        <v>8</v>
      </c>
      <c r="D12" s="2">
        <v>5</v>
      </c>
      <c r="E12" s="8">
        <v>24312</v>
      </c>
      <c r="F12" s="8">
        <f t="shared" si="0"/>
        <v>25187.232</v>
      </c>
    </row>
    <row r="13" spans="1:6" ht="16" x14ac:dyDescent="0.2">
      <c r="A13" s="12" t="s">
        <v>17</v>
      </c>
      <c r="B13" s="3" t="s">
        <v>18</v>
      </c>
      <c r="C13" s="2" t="s">
        <v>4</v>
      </c>
      <c r="D13" s="2">
        <v>4</v>
      </c>
      <c r="E13" s="8">
        <v>20653</v>
      </c>
      <c r="F13" s="8">
        <f t="shared" si="0"/>
        <v>21396.508000000002</v>
      </c>
    </row>
    <row r="14" spans="1:6" ht="16" x14ac:dyDescent="0.2">
      <c r="A14" s="12"/>
      <c r="B14" s="3" t="s">
        <v>19</v>
      </c>
      <c r="C14" s="2" t="s">
        <v>4</v>
      </c>
      <c r="D14" s="2">
        <v>4</v>
      </c>
      <c r="E14" s="8">
        <v>30175</v>
      </c>
      <c r="F14" s="8">
        <f t="shared" si="0"/>
        <v>31261.3</v>
      </c>
    </row>
    <row r="15" spans="1:6" ht="16" x14ac:dyDescent="0.2">
      <c r="A15" s="12"/>
      <c r="B15" s="3" t="s">
        <v>20</v>
      </c>
      <c r="C15" s="2" t="s">
        <v>8</v>
      </c>
      <c r="D15" s="2">
        <v>5</v>
      </c>
      <c r="E15" s="8">
        <v>16656</v>
      </c>
      <c r="F15" s="8">
        <f t="shared" si="0"/>
        <v>17255.616000000002</v>
      </c>
    </row>
    <row r="16" spans="1:6" ht="16" x14ac:dyDescent="0.2">
      <c r="A16" s="12"/>
      <c r="B16" s="3" t="s">
        <v>21</v>
      </c>
      <c r="C16" s="2" t="s">
        <v>8</v>
      </c>
      <c r="D16" s="2">
        <v>5</v>
      </c>
      <c r="E16" s="8">
        <v>27197</v>
      </c>
      <c r="F16" s="8">
        <f t="shared" si="0"/>
        <v>28176.092000000001</v>
      </c>
    </row>
    <row r="17" spans="1:6" ht="16" x14ac:dyDescent="0.2">
      <c r="A17" s="12"/>
      <c r="B17" s="3" t="s">
        <v>22</v>
      </c>
      <c r="C17" s="2" t="s">
        <v>4</v>
      </c>
      <c r="D17" s="2">
        <v>4</v>
      </c>
      <c r="E17" s="8">
        <v>15136</v>
      </c>
      <c r="F17" s="8">
        <f t="shared" si="0"/>
        <v>15680.896000000001</v>
      </c>
    </row>
    <row r="18" spans="1:6" ht="16" x14ac:dyDescent="0.2">
      <c r="A18" s="12"/>
      <c r="B18" s="3" t="s">
        <v>23</v>
      </c>
      <c r="C18" s="2" t="s">
        <v>8</v>
      </c>
      <c r="D18" s="2">
        <v>5</v>
      </c>
      <c r="E18" s="8">
        <v>16368</v>
      </c>
      <c r="F18" s="8">
        <f t="shared" si="0"/>
        <v>16957.248</v>
      </c>
    </row>
    <row r="19" spans="1:6" ht="16" x14ac:dyDescent="0.2">
      <c r="A19" s="12"/>
      <c r="B19" s="3" t="s">
        <v>24</v>
      </c>
      <c r="C19" s="2" t="s">
        <v>4</v>
      </c>
      <c r="D19" s="2">
        <v>4</v>
      </c>
      <c r="E19" s="8">
        <v>46343</v>
      </c>
      <c r="F19" s="8">
        <f t="shared" si="0"/>
        <v>48011.347999999998</v>
      </c>
    </row>
    <row r="20" spans="1:6" ht="16" x14ac:dyDescent="0.2">
      <c r="A20" s="12"/>
      <c r="B20" s="3" t="s">
        <v>25</v>
      </c>
      <c r="C20" s="2" t="s">
        <v>8</v>
      </c>
      <c r="D20" s="2">
        <v>5</v>
      </c>
      <c r="E20" s="8">
        <v>12206</v>
      </c>
      <c r="F20" s="8">
        <f t="shared" si="0"/>
        <v>12645.416000000001</v>
      </c>
    </row>
    <row r="21" spans="1:6" ht="16" x14ac:dyDescent="0.2">
      <c r="A21" s="12"/>
      <c r="B21" s="3" t="s">
        <v>26</v>
      </c>
      <c r="C21" s="2" t="s">
        <v>4</v>
      </c>
      <c r="D21" s="2">
        <v>4</v>
      </c>
      <c r="E21" s="8">
        <v>13223</v>
      </c>
      <c r="F21" s="8">
        <f t="shared" si="0"/>
        <v>13699.028</v>
      </c>
    </row>
    <row r="22" spans="1:6" ht="14.5" customHeight="1" x14ac:dyDescent="0.2">
      <c r="A22" s="12"/>
      <c r="B22" s="3" t="s">
        <v>50</v>
      </c>
      <c r="C22" s="2" t="s">
        <v>4</v>
      </c>
      <c r="D22" s="2">
        <v>4</v>
      </c>
      <c r="E22" s="8">
        <v>22510</v>
      </c>
      <c r="F22" s="8">
        <f t="shared" si="0"/>
        <v>23320.36</v>
      </c>
    </row>
    <row r="23" spans="1:6" ht="16" x14ac:dyDescent="0.2">
      <c r="A23" s="12"/>
      <c r="B23" s="3" t="s">
        <v>27</v>
      </c>
      <c r="C23" s="2" t="s">
        <v>8</v>
      </c>
      <c r="D23" s="2">
        <v>5</v>
      </c>
      <c r="E23" s="8">
        <v>10857</v>
      </c>
      <c r="F23" s="8">
        <f t="shared" si="0"/>
        <v>11247.852000000001</v>
      </c>
    </row>
    <row r="24" spans="1:6" ht="16" x14ac:dyDescent="0.2">
      <c r="A24" s="12"/>
      <c r="B24" s="3" t="s">
        <v>51</v>
      </c>
      <c r="C24" s="2" t="s">
        <v>4</v>
      </c>
      <c r="D24" s="2">
        <v>4</v>
      </c>
      <c r="E24" s="8">
        <v>25258</v>
      </c>
      <c r="F24" s="8">
        <f t="shared" si="0"/>
        <v>26167.288</v>
      </c>
    </row>
    <row r="25" spans="1:6" ht="16" x14ac:dyDescent="0.2">
      <c r="A25" s="12"/>
      <c r="B25" s="3" t="s">
        <v>28</v>
      </c>
      <c r="C25" s="2" t="s">
        <v>4</v>
      </c>
      <c r="D25" s="2">
        <v>4</v>
      </c>
      <c r="E25" s="8">
        <v>19656</v>
      </c>
      <c r="F25" s="8">
        <f t="shared" si="0"/>
        <v>20363.616000000002</v>
      </c>
    </row>
    <row r="26" spans="1:6" ht="16" x14ac:dyDescent="0.2">
      <c r="A26" s="12"/>
      <c r="B26" s="3" t="s">
        <v>29</v>
      </c>
      <c r="C26" s="2" t="s">
        <v>8</v>
      </c>
      <c r="D26" s="2">
        <v>5</v>
      </c>
      <c r="E26" s="8">
        <v>17325</v>
      </c>
      <c r="F26" s="8">
        <f t="shared" si="0"/>
        <v>17948.7</v>
      </c>
    </row>
    <row r="27" spans="1:6" ht="16" x14ac:dyDescent="0.2">
      <c r="A27" s="12"/>
      <c r="B27" s="3" t="s">
        <v>30</v>
      </c>
      <c r="C27" s="2" t="s">
        <v>8</v>
      </c>
      <c r="D27" s="2">
        <v>5</v>
      </c>
      <c r="E27" s="8">
        <v>24768</v>
      </c>
      <c r="F27" s="8">
        <f t="shared" si="0"/>
        <v>25659.648000000001</v>
      </c>
    </row>
    <row r="28" spans="1:6" ht="16" x14ac:dyDescent="0.2">
      <c r="A28" s="12" t="s">
        <v>61</v>
      </c>
      <c r="B28" s="3" t="s">
        <v>53</v>
      </c>
      <c r="C28" s="2" t="s">
        <v>8</v>
      </c>
      <c r="D28" s="2">
        <v>5</v>
      </c>
      <c r="E28" s="8">
        <v>18811.756515001362</v>
      </c>
      <c r="F28" s="8">
        <f t="shared" si="0"/>
        <v>19488.97974954141</v>
      </c>
    </row>
    <row r="29" spans="1:6" ht="16" x14ac:dyDescent="0.2">
      <c r="A29" s="12"/>
      <c r="B29" s="3" t="s">
        <v>56</v>
      </c>
      <c r="C29" s="2" t="s">
        <v>8</v>
      </c>
      <c r="D29" s="2">
        <v>5</v>
      </c>
      <c r="E29" s="8">
        <v>9429.0814647114967</v>
      </c>
      <c r="F29" s="8">
        <f t="shared" si="0"/>
        <v>9768.5283974411104</v>
      </c>
    </row>
    <row r="30" spans="1:6" ht="16" x14ac:dyDescent="0.2">
      <c r="A30" s="12"/>
      <c r="B30" s="3" t="s">
        <v>57</v>
      </c>
      <c r="C30" s="2" t="s">
        <v>8</v>
      </c>
      <c r="D30" s="2">
        <v>5</v>
      </c>
      <c r="E30" s="8">
        <v>11908.314907447066</v>
      </c>
      <c r="F30" s="8">
        <f t="shared" si="0"/>
        <v>12337.01424411516</v>
      </c>
    </row>
    <row r="31" spans="1:6" ht="16" x14ac:dyDescent="0.2">
      <c r="A31" s="12"/>
      <c r="B31" s="3" t="s">
        <v>58</v>
      </c>
      <c r="C31" s="2" t="s">
        <v>8</v>
      </c>
      <c r="D31" s="2">
        <v>5</v>
      </c>
      <c r="E31" s="8">
        <v>21960.178253094262</v>
      </c>
      <c r="F31" s="8">
        <f t="shared" si="0"/>
        <v>22750.744670205655</v>
      </c>
    </row>
    <row r="32" spans="1:6" ht="16" x14ac:dyDescent="0.2">
      <c r="A32" s="12"/>
      <c r="B32" s="3" t="s">
        <v>59</v>
      </c>
      <c r="C32" s="2" t="s">
        <v>8</v>
      </c>
      <c r="D32" s="2">
        <v>5</v>
      </c>
      <c r="E32" s="8">
        <v>23005.882457057363</v>
      </c>
      <c r="F32" s="8">
        <f t="shared" si="0"/>
        <v>23834.094225511428</v>
      </c>
    </row>
    <row r="33" spans="1:7" ht="16" x14ac:dyDescent="0.2">
      <c r="A33" s="12"/>
      <c r="B33" s="3" t="s">
        <v>60</v>
      </c>
      <c r="C33" s="2" t="s">
        <v>8</v>
      </c>
      <c r="D33" s="2">
        <v>5</v>
      </c>
      <c r="E33" s="8">
        <v>24299.022542957664</v>
      </c>
      <c r="F33" s="8">
        <f t="shared" si="0"/>
        <v>25173.78735450414</v>
      </c>
    </row>
    <row r="34" spans="1:7" ht="16" x14ac:dyDescent="0.2">
      <c r="A34" s="12"/>
      <c r="B34" s="3" t="s">
        <v>54</v>
      </c>
      <c r="C34" s="2" t="s">
        <v>8</v>
      </c>
      <c r="D34" s="2">
        <v>5</v>
      </c>
      <c r="E34" s="8">
        <v>37169.003147579075</v>
      </c>
      <c r="F34" s="8">
        <f t="shared" si="0"/>
        <v>38507.087260891924</v>
      </c>
    </row>
    <row r="35" spans="1:7" ht="16" x14ac:dyDescent="0.2">
      <c r="A35" s="12"/>
      <c r="B35" s="3" t="s">
        <v>55</v>
      </c>
      <c r="C35" s="2" t="s">
        <v>8</v>
      </c>
      <c r="D35" s="2">
        <v>5</v>
      </c>
      <c r="E35" s="8">
        <v>17526.610811417391</v>
      </c>
      <c r="F35" s="8">
        <f t="shared" si="0"/>
        <v>18157.568800628418</v>
      </c>
    </row>
    <row r="36" spans="1:7" ht="16" x14ac:dyDescent="0.2">
      <c r="A36" s="12" t="s">
        <v>31</v>
      </c>
      <c r="B36" s="3" t="s">
        <v>32</v>
      </c>
      <c r="C36" s="2" t="s">
        <v>8</v>
      </c>
      <c r="D36" s="2">
        <v>5</v>
      </c>
      <c r="E36" s="8">
        <v>22874</v>
      </c>
      <c r="F36" s="8">
        <f t="shared" si="0"/>
        <v>23697.464</v>
      </c>
    </row>
    <row r="37" spans="1:7" ht="16" x14ac:dyDescent="0.2">
      <c r="A37" s="12"/>
      <c r="B37" s="3" t="s">
        <v>33</v>
      </c>
      <c r="C37" s="2" t="s">
        <v>8</v>
      </c>
      <c r="D37" s="2">
        <v>5</v>
      </c>
      <c r="E37" s="8">
        <v>27138</v>
      </c>
      <c r="F37" s="8">
        <f t="shared" si="0"/>
        <v>28114.968000000001</v>
      </c>
    </row>
    <row r="38" spans="1:7" ht="16" x14ac:dyDescent="0.2">
      <c r="A38" s="12"/>
      <c r="B38" s="3" t="s">
        <v>34</v>
      </c>
      <c r="C38" s="2" t="s">
        <v>8</v>
      </c>
      <c r="D38" s="2">
        <v>5</v>
      </c>
      <c r="E38" s="8">
        <v>15958</v>
      </c>
      <c r="F38" s="8">
        <f t="shared" si="0"/>
        <v>16532.488000000001</v>
      </c>
    </row>
    <row r="39" spans="1:7" ht="16" x14ac:dyDescent="0.2">
      <c r="A39" s="12"/>
      <c r="B39" s="3" t="s">
        <v>35</v>
      </c>
      <c r="C39" s="2" t="s">
        <v>8</v>
      </c>
      <c r="D39" s="2">
        <v>5</v>
      </c>
      <c r="E39" s="8">
        <v>14576</v>
      </c>
      <c r="F39" s="8">
        <f t="shared" si="0"/>
        <v>15100.736000000001</v>
      </c>
    </row>
    <row r="40" spans="1:7" ht="16" x14ac:dyDescent="0.2">
      <c r="A40" s="12"/>
      <c r="B40" s="3" t="s">
        <v>41</v>
      </c>
      <c r="C40" s="2" t="s">
        <v>8</v>
      </c>
      <c r="D40" s="2">
        <v>5</v>
      </c>
      <c r="E40" s="8">
        <v>14417</v>
      </c>
      <c r="F40" s="8">
        <f t="shared" si="0"/>
        <v>14936.012000000001</v>
      </c>
    </row>
    <row r="41" spans="1:7" ht="16" x14ac:dyDescent="0.2">
      <c r="A41" s="12"/>
      <c r="B41" s="3" t="s">
        <v>36</v>
      </c>
      <c r="C41" s="2" t="s">
        <v>8</v>
      </c>
      <c r="D41" s="2">
        <v>5</v>
      </c>
      <c r="E41" s="8">
        <v>20286</v>
      </c>
      <c r="F41" s="8">
        <f t="shared" si="0"/>
        <v>21016.296000000002</v>
      </c>
    </row>
    <row r="42" spans="1:7" ht="16" x14ac:dyDescent="0.2">
      <c r="A42" s="12"/>
      <c r="B42" s="3" t="s">
        <v>37</v>
      </c>
      <c r="C42" s="2" t="s">
        <v>8</v>
      </c>
      <c r="D42" s="2">
        <v>5</v>
      </c>
      <c r="E42" s="8">
        <v>32022</v>
      </c>
      <c r="F42" s="8">
        <f t="shared" si="0"/>
        <v>33174.792000000001</v>
      </c>
    </row>
    <row r="43" spans="1:7" ht="16" x14ac:dyDescent="0.2">
      <c r="A43" s="12"/>
      <c r="B43" s="3" t="s">
        <v>38</v>
      </c>
      <c r="C43" s="2" t="s">
        <v>8</v>
      </c>
      <c r="D43" s="2">
        <v>5</v>
      </c>
      <c r="E43" s="8">
        <v>33854</v>
      </c>
      <c r="F43" s="8">
        <f t="shared" si="0"/>
        <v>35072.743999999999</v>
      </c>
    </row>
    <row r="44" spans="1:7" ht="16" x14ac:dyDescent="0.2">
      <c r="A44" s="12"/>
      <c r="B44" s="3" t="s">
        <v>42</v>
      </c>
      <c r="C44" s="2" t="s">
        <v>8</v>
      </c>
      <c r="D44" s="2">
        <v>5</v>
      </c>
      <c r="E44" s="8">
        <v>3940</v>
      </c>
      <c r="F44" s="8">
        <f t="shared" si="0"/>
        <v>4081.84</v>
      </c>
    </row>
    <row r="45" spans="1:7" ht="16" x14ac:dyDescent="0.2">
      <c r="A45" s="4" t="s">
        <v>39</v>
      </c>
      <c r="B45" s="5"/>
      <c r="C45" s="5"/>
      <c r="D45" s="5"/>
      <c r="E45" s="9">
        <f>SUM(E2:E44)</f>
        <v>982199.85009926569</v>
      </c>
      <c r="F45" s="9">
        <f>SUM(F2:F44)</f>
        <v>1017559.0447028392</v>
      </c>
      <c r="G45" s="9"/>
    </row>
    <row r="46" spans="1:7" x14ac:dyDescent="0.2">
      <c r="A46" s="4"/>
      <c r="B46" s="5"/>
      <c r="C46" s="5"/>
      <c r="D46" s="5"/>
      <c r="E46" s="9"/>
      <c r="F46" s="9"/>
    </row>
    <row r="48" spans="1:7" s="5" customFormat="1" ht="15" customHeight="1" x14ac:dyDescent="0.2">
      <c r="A48" s="12" t="s">
        <v>46</v>
      </c>
      <c r="B48" s="12"/>
      <c r="C48" s="2">
        <f>COUNTIF(C2:C44,"Y")</f>
        <v>12</v>
      </c>
      <c r="D48" s="2"/>
      <c r="E48" s="8">
        <f>SUMIF($C$2:$C$44,"Y",E2:E44)</f>
        <v>289787</v>
      </c>
      <c r="F48" s="8">
        <f>SUMIF($C$2:$C$44,"Y",F2:F44)</f>
        <v>300219.33199999999</v>
      </c>
    </row>
    <row r="49" spans="1:6" s="5" customFormat="1" ht="15" customHeight="1" x14ac:dyDescent="0.2">
      <c r="A49" s="12" t="s">
        <v>47</v>
      </c>
      <c r="B49" s="12"/>
      <c r="C49" s="2">
        <f>COUNTIF(C2:C44,"N")</f>
        <v>31</v>
      </c>
      <c r="D49" s="2"/>
      <c r="E49" s="8">
        <f>SUMIF($C$2:$C$44,"N",E2:E44)</f>
        <v>692412.85009926581</v>
      </c>
      <c r="F49" s="8">
        <f>SUMIF($C$2:$C$44,"N",F2:F44)</f>
        <v>717339.71270283929</v>
      </c>
    </row>
    <row r="50" spans="1:6" x14ac:dyDescent="0.2">
      <c r="B50" s="6"/>
      <c r="E50" s="8"/>
      <c r="F50" s="8"/>
    </row>
    <row r="51" spans="1:6" ht="15" customHeight="1" x14ac:dyDescent="0.2">
      <c r="A51" s="12" t="s">
        <v>52</v>
      </c>
      <c r="B51" s="12"/>
      <c r="D51" s="2">
        <f>COUNTIF(D1:D43,"3")</f>
        <v>2</v>
      </c>
      <c r="E51" s="8">
        <f>SUMIF($D$2:$D$44,"3",E2:E44)</f>
        <v>24766</v>
      </c>
      <c r="F51" s="8">
        <f>SUMIF($D$2:$D$44,"3",F2:F44)</f>
        <v>25657.576000000001</v>
      </c>
    </row>
    <row r="52" spans="1:6" ht="15" customHeight="1" x14ac:dyDescent="0.2">
      <c r="A52" s="12" t="s">
        <v>48</v>
      </c>
      <c r="B52" s="12"/>
      <c r="D52" s="2">
        <f>COUNTIF(D2:D44,"4")</f>
        <v>10</v>
      </c>
      <c r="E52" s="8">
        <f>SUMIF($D$2:$D$44,"4",E2:E44)</f>
        <v>265021</v>
      </c>
      <c r="F52" s="8">
        <f>SUMIF($D$2:$D$44,"4",F2:F44)</f>
        <v>274561.75599999999</v>
      </c>
    </row>
    <row r="53" spans="1:6" ht="15" customHeight="1" x14ac:dyDescent="0.2">
      <c r="A53" s="12" t="s">
        <v>49</v>
      </c>
      <c r="B53" s="12"/>
      <c r="D53" s="2">
        <f>COUNTIF(D2:D44,"5")</f>
        <v>31</v>
      </c>
      <c r="E53" s="8">
        <f>SUMIF($D$2:$D$44,"5",E2:E44)</f>
        <v>692412.85009926581</v>
      </c>
      <c r="F53" s="8">
        <f>SUMIF($D$2:$D$44,"5",F2:F44)</f>
        <v>717339.71270283929</v>
      </c>
    </row>
    <row r="54" spans="1:6" ht="15" customHeight="1" x14ac:dyDescent="0.2">
      <c r="E54" s="10"/>
      <c r="F54" s="10"/>
    </row>
    <row r="55" spans="1:6" ht="15" customHeight="1" x14ac:dyDescent="0.2"/>
    <row r="56" spans="1:6" ht="15" customHeight="1" x14ac:dyDescent="0.2">
      <c r="A56" s="4"/>
      <c r="B56" s="4"/>
      <c r="C56" s="5"/>
      <c r="D56" s="5"/>
    </row>
    <row r="57" spans="1:6" x14ac:dyDescent="0.2">
      <c r="A57" s="4"/>
      <c r="B57" s="6"/>
    </row>
    <row r="58" spans="1:6" x14ac:dyDescent="0.2">
      <c r="A58" s="4"/>
      <c r="B58" s="6"/>
    </row>
    <row r="59" spans="1:6" x14ac:dyDescent="0.2">
      <c r="A59" s="4"/>
      <c r="B59" s="6"/>
    </row>
    <row r="60" spans="1:6" x14ac:dyDescent="0.2">
      <c r="B60" s="6"/>
    </row>
    <row r="61" spans="1:6" x14ac:dyDescent="0.2">
      <c r="B61" s="6"/>
    </row>
    <row r="62" spans="1:6" x14ac:dyDescent="0.2">
      <c r="B62" s="6"/>
    </row>
    <row r="63" spans="1:6" x14ac:dyDescent="0.2">
      <c r="A63" s="5"/>
      <c r="B63" s="7"/>
      <c r="C63" s="5"/>
      <c r="D63" s="5"/>
      <c r="E63" s="5"/>
      <c r="F63" s="5"/>
    </row>
    <row r="65" spans="1:6" x14ac:dyDescent="0.2">
      <c r="A65" s="4"/>
      <c r="B65" s="6"/>
    </row>
    <row r="66" spans="1:6" x14ac:dyDescent="0.2">
      <c r="B66" s="6"/>
    </row>
    <row r="67" spans="1:6" x14ac:dyDescent="0.2">
      <c r="B67" s="6"/>
    </row>
    <row r="68" spans="1:6" x14ac:dyDescent="0.2">
      <c r="B68" s="6"/>
    </row>
    <row r="69" spans="1:6" x14ac:dyDescent="0.2">
      <c r="B69" s="7"/>
      <c r="C69" s="5"/>
      <c r="D69" s="5"/>
      <c r="F69" s="5"/>
    </row>
    <row r="71" spans="1:6" x14ac:dyDescent="0.2">
      <c r="A71" s="4"/>
      <c r="B71" s="3"/>
      <c r="F71" s="5"/>
    </row>
    <row r="72" spans="1:6" x14ac:dyDescent="0.2">
      <c r="A72" s="4"/>
      <c r="B72" s="3"/>
      <c r="F72" s="5"/>
    </row>
    <row r="73" spans="1:6" x14ac:dyDescent="0.2">
      <c r="A73" s="4"/>
    </row>
    <row r="74" spans="1:6" x14ac:dyDescent="0.2">
      <c r="A74" s="4"/>
      <c r="B74" s="6"/>
    </row>
    <row r="75" spans="1:6" x14ac:dyDescent="0.2">
      <c r="B75" s="6"/>
    </row>
    <row r="76" spans="1:6" x14ac:dyDescent="0.2">
      <c r="B76" s="6"/>
    </row>
    <row r="77" spans="1:6" x14ac:dyDescent="0.2">
      <c r="B77" s="6"/>
    </row>
    <row r="78" spans="1:6" x14ac:dyDescent="0.2">
      <c r="B78" s="7"/>
      <c r="C78" s="5"/>
      <c r="D78" s="5"/>
      <c r="F78" s="5"/>
    </row>
  </sheetData>
  <autoFilter ref="A1:F45" xr:uid="{98FD2C49-1221-468C-8EC6-52708B4AF46C}"/>
  <mergeCells count="10">
    <mergeCell ref="A51:B51"/>
    <mergeCell ref="A52:B52"/>
    <mergeCell ref="A53:B53"/>
    <mergeCell ref="A2:A5"/>
    <mergeCell ref="A6:A12"/>
    <mergeCell ref="A13:A27"/>
    <mergeCell ref="A48:B48"/>
    <mergeCell ref="A49:B49"/>
    <mergeCell ref="A28:A35"/>
    <mergeCell ref="A36:A44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64505F-EFD1-4F27-AFD0-E07C26C3A4F2}">
  <dimension ref="A1:I63"/>
  <sheetViews>
    <sheetView workbookViewId="0">
      <pane xSplit="2" ySplit="1" topLeftCell="C24" activePane="bottomRight" state="frozen"/>
      <selection pane="topRight" activeCell="C1" sqref="C1"/>
      <selection pane="bottomLeft" activeCell="A2" sqref="A2"/>
      <selection pane="bottomRight" activeCell="A24" sqref="A24:A32"/>
    </sheetView>
  </sheetViews>
  <sheetFormatPr baseColWidth="10" defaultColWidth="11.5" defaultRowHeight="15" x14ac:dyDescent="0.2"/>
  <cols>
    <col min="1" max="2" width="25.5" style="2" customWidth="1"/>
    <col min="3" max="3" width="10.5" style="2" customWidth="1"/>
    <col min="4" max="4" width="20.5" style="2" customWidth="1"/>
    <col min="5" max="8" width="15.6640625" style="8" customWidth="1"/>
    <col min="9" max="9" width="11.5" style="10"/>
    <col min="10" max="16384" width="11.5" style="2"/>
  </cols>
  <sheetData>
    <row r="1" spans="1:8" ht="29.25" customHeight="1" x14ac:dyDescent="0.2">
      <c r="A1" s="1" t="s">
        <v>0</v>
      </c>
      <c r="B1" s="1" t="s">
        <v>1</v>
      </c>
      <c r="C1" s="1" t="s">
        <v>40</v>
      </c>
      <c r="D1" s="1" t="s">
        <v>44</v>
      </c>
      <c r="E1" s="11" t="s">
        <v>63</v>
      </c>
      <c r="F1" s="11" t="s">
        <v>65</v>
      </c>
      <c r="G1" s="11" t="s">
        <v>64</v>
      </c>
      <c r="H1" s="11" t="s">
        <v>62</v>
      </c>
    </row>
    <row r="2" spans="1:8" ht="16" x14ac:dyDescent="0.2">
      <c r="A2" s="12" t="s">
        <v>9</v>
      </c>
      <c r="B2" s="3" t="s">
        <v>10</v>
      </c>
      <c r="C2" s="2">
        <v>5</v>
      </c>
      <c r="D2" s="8">
        <v>28740</v>
      </c>
      <c r="E2" s="8">
        <f t="shared" ref="E2:E32" si="0">C2*D2</f>
        <v>143700</v>
      </c>
      <c r="F2" s="8">
        <f>E2*0.1</f>
        <v>14370</v>
      </c>
      <c r="G2" s="8">
        <f>E2+F2</f>
        <v>158070</v>
      </c>
      <c r="H2" s="8">
        <f>(G2*0.2*0.25)+(G2*0.8*0.26)</f>
        <v>40782.06</v>
      </c>
    </row>
    <row r="3" spans="1:8" ht="16" x14ac:dyDescent="0.2">
      <c r="A3" s="12"/>
      <c r="B3" s="3" t="s">
        <v>11</v>
      </c>
      <c r="C3" s="2">
        <v>5</v>
      </c>
      <c r="D3" s="8">
        <v>38002</v>
      </c>
      <c r="E3" s="8">
        <f t="shared" si="0"/>
        <v>190010</v>
      </c>
      <c r="F3" s="8">
        <f t="shared" ref="F3:F32" si="1">E3*0.1</f>
        <v>19001</v>
      </c>
      <c r="G3" s="8">
        <f t="shared" ref="G3:G32" si="2">E3+F3</f>
        <v>209011</v>
      </c>
      <c r="H3" s="8">
        <f t="shared" ref="H3:H32" si="3">(G3*0.2*0.25)+(G3*0.8*0.26)</f>
        <v>53924.838000000011</v>
      </c>
    </row>
    <row r="4" spans="1:8" ht="16" x14ac:dyDescent="0.2">
      <c r="A4" s="12"/>
      <c r="B4" s="3" t="s">
        <v>12</v>
      </c>
      <c r="C4" s="2">
        <v>5</v>
      </c>
      <c r="D4" s="8">
        <v>27453</v>
      </c>
      <c r="E4" s="8">
        <f t="shared" si="0"/>
        <v>137265</v>
      </c>
      <c r="F4" s="8">
        <f t="shared" si="1"/>
        <v>13726.5</v>
      </c>
      <c r="G4" s="8">
        <f t="shared" si="2"/>
        <v>150991.5</v>
      </c>
      <c r="H4" s="8">
        <f t="shared" si="3"/>
        <v>38955.807000000001</v>
      </c>
    </row>
    <row r="5" spans="1:8" ht="16" x14ac:dyDescent="0.2">
      <c r="A5" s="12"/>
      <c r="B5" s="3" t="s">
        <v>13</v>
      </c>
      <c r="C5" s="2">
        <v>5</v>
      </c>
      <c r="D5" s="8">
        <v>18544</v>
      </c>
      <c r="E5" s="8">
        <f t="shared" si="0"/>
        <v>92720</v>
      </c>
      <c r="F5" s="8">
        <f t="shared" si="1"/>
        <v>9272</v>
      </c>
      <c r="G5" s="8">
        <f t="shared" si="2"/>
        <v>101992</v>
      </c>
      <c r="H5" s="8">
        <f t="shared" si="3"/>
        <v>26313.936000000002</v>
      </c>
    </row>
    <row r="6" spans="1:8" ht="16" x14ac:dyDescent="0.2">
      <c r="A6" s="12"/>
      <c r="B6" s="3" t="s">
        <v>14</v>
      </c>
      <c r="C6" s="2">
        <v>5</v>
      </c>
      <c r="D6" s="8">
        <v>56464</v>
      </c>
      <c r="E6" s="8">
        <f t="shared" si="0"/>
        <v>282320</v>
      </c>
      <c r="F6" s="8">
        <f t="shared" si="1"/>
        <v>28232</v>
      </c>
      <c r="G6" s="8">
        <f t="shared" si="2"/>
        <v>310552</v>
      </c>
      <c r="H6" s="8">
        <f t="shared" si="3"/>
        <v>80122.416000000012</v>
      </c>
    </row>
    <row r="7" spans="1:8" ht="16" x14ac:dyDescent="0.2">
      <c r="A7" s="12"/>
      <c r="B7" s="3" t="s">
        <v>15</v>
      </c>
      <c r="C7" s="2">
        <v>5</v>
      </c>
      <c r="D7" s="8">
        <v>24346</v>
      </c>
      <c r="E7" s="8">
        <f t="shared" si="0"/>
        <v>121730</v>
      </c>
      <c r="F7" s="8">
        <f t="shared" si="1"/>
        <v>12173</v>
      </c>
      <c r="G7" s="8">
        <f t="shared" si="2"/>
        <v>133903</v>
      </c>
      <c r="H7" s="8">
        <f t="shared" si="3"/>
        <v>34546.974000000002</v>
      </c>
    </row>
    <row r="8" spans="1:8" ht="16" x14ac:dyDescent="0.2">
      <c r="A8" s="12"/>
      <c r="B8" s="3" t="s">
        <v>16</v>
      </c>
      <c r="C8" s="2">
        <v>5</v>
      </c>
      <c r="D8" s="8">
        <v>24312</v>
      </c>
      <c r="E8" s="8">
        <f t="shared" si="0"/>
        <v>121560</v>
      </c>
      <c r="F8" s="8">
        <f t="shared" si="1"/>
        <v>12156</v>
      </c>
      <c r="G8" s="8">
        <f t="shared" si="2"/>
        <v>133716</v>
      </c>
      <c r="H8" s="8">
        <f t="shared" si="3"/>
        <v>34498.728000000003</v>
      </c>
    </row>
    <row r="9" spans="1:8" ht="16" x14ac:dyDescent="0.2">
      <c r="A9" s="12"/>
      <c r="B9" s="3" t="s">
        <v>20</v>
      </c>
      <c r="C9" s="2">
        <v>5</v>
      </c>
      <c r="D9" s="8">
        <v>16656</v>
      </c>
      <c r="E9" s="8">
        <f t="shared" si="0"/>
        <v>83280</v>
      </c>
      <c r="F9" s="8">
        <f t="shared" si="1"/>
        <v>8328</v>
      </c>
      <c r="G9" s="8">
        <f t="shared" si="2"/>
        <v>91608</v>
      </c>
      <c r="H9" s="8">
        <f t="shared" si="3"/>
        <v>23634.864000000005</v>
      </c>
    </row>
    <row r="10" spans="1:8" ht="16" x14ac:dyDescent="0.2">
      <c r="A10" s="12"/>
      <c r="B10" s="3" t="s">
        <v>21</v>
      </c>
      <c r="C10" s="2">
        <v>5</v>
      </c>
      <c r="D10" s="8">
        <v>27197</v>
      </c>
      <c r="E10" s="8">
        <f t="shared" si="0"/>
        <v>135985</v>
      </c>
      <c r="F10" s="8">
        <f t="shared" si="1"/>
        <v>13598.5</v>
      </c>
      <c r="G10" s="8">
        <f t="shared" si="2"/>
        <v>149583.5</v>
      </c>
      <c r="H10" s="8">
        <f t="shared" si="3"/>
        <v>38592.543000000005</v>
      </c>
    </row>
    <row r="11" spans="1:8" ht="16" x14ac:dyDescent="0.2">
      <c r="A11" s="12"/>
      <c r="B11" s="3" t="s">
        <v>23</v>
      </c>
      <c r="C11" s="2">
        <v>5</v>
      </c>
      <c r="D11" s="8">
        <v>16368</v>
      </c>
      <c r="E11" s="8">
        <f t="shared" si="0"/>
        <v>81840</v>
      </c>
      <c r="F11" s="8">
        <f t="shared" si="1"/>
        <v>8184</v>
      </c>
      <c r="G11" s="8">
        <f t="shared" si="2"/>
        <v>90024</v>
      </c>
      <c r="H11" s="8">
        <f t="shared" si="3"/>
        <v>23226.191999999999</v>
      </c>
    </row>
    <row r="12" spans="1:8" ht="16" x14ac:dyDescent="0.2">
      <c r="A12" s="12"/>
      <c r="B12" s="3" t="s">
        <v>25</v>
      </c>
      <c r="C12" s="2">
        <v>5</v>
      </c>
      <c r="D12" s="8">
        <v>12206</v>
      </c>
      <c r="E12" s="8">
        <f t="shared" si="0"/>
        <v>61030</v>
      </c>
      <c r="F12" s="8">
        <f t="shared" si="1"/>
        <v>6103</v>
      </c>
      <c r="G12" s="8">
        <f t="shared" si="2"/>
        <v>67133</v>
      </c>
      <c r="H12" s="8">
        <f t="shared" si="3"/>
        <v>17320.314000000002</v>
      </c>
    </row>
    <row r="13" spans="1:8" ht="16" x14ac:dyDescent="0.2">
      <c r="A13" s="12"/>
      <c r="B13" s="3" t="s">
        <v>27</v>
      </c>
      <c r="C13" s="2">
        <v>5</v>
      </c>
      <c r="D13" s="8">
        <v>10857</v>
      </c>
      <c r="E13" s="8">
        <f t="shared" si="0"/>
        <v>54285</v>
      </c>
      <c r="F13" s="8">
        <f t="shared" si="1"/>
        <v>5428.5</v>
      </c>
      <c r="G13" s="8">
        <f t="shared" si="2"/>
        <v>59713.5</v>
      </c>
      <c r="H13" s="8">
        <f t="shared" si="3"/>
        <v>15406.083000000002</v>
      </c>
    </row>
    <row r="14" spans="1:8" ht="16" x14ac:dyDescent="0.2">
      <c r="A14" s="12"/>
      <c r="B14" s="3" t="s">
        <v>29</v>
      </c>
      <c r="C14" s="2">
        <v>5</v>
      </c>
      <c r="D14" s="8">
        <v>17325</v>
      </c>
      <c r="E14" s="8">
        <f t="shared" si="0"/>
        <v>86625</v>
      </c>
      <c r="F14" s="8">
        <f t="shared" si="1"/>
        <v>8662.5</v>
      </c>
      <c r="G14" s="8">
        <f t="shared" si="2"/>
        <v>95287.5</v>
      </c>
      <c r="H14" s="8">
        <f t="shared" si="3"/>
        <v>24584.174999999999</v>
      </c>
    </row>
    <row r="15" spans="1:8" ht="16" x14ac:dyDescent="0.2">
      <c r="A15" s="12"/>
      <c r="B15" s="3" t="s">
        <v>30</v>
      </c>
      <c r="C15" s="2">
        <v>5</v>
      </c>
      <c r="D15" s="8">
        <v>24768</v>
      </c>
      <c r="E15" s="8">
        <f t="shared" si="0"/>
        <v>123840</v>
      </c>
      <c r="F15" s="8">
        <f t="shared" si="1"/>
        <v>12384</v>
      </c>
      <c r="G15" s="8">
        <f t="shared" si="2"/>
        <v>136224</v>
      </c>
      <c r="H15" s="8">
        <f t="shared" si="3"/>
        <v>35145.792000000001</v>
      </c>
    </row>
    <row r="16" spans="1:8" ht="16" x14ac:dyDescent="0.2">
      <c r="A16" s="12" t="s">
        <v>61</v>
      </c>
      <c r="B16" s="3" t="s">
        <v>53</v>
      </c>
      <c r="C16" s="2">
        <v>5</v>
      </c>
      <c r="D16" s="8">
        <v>18811.756515001362</v>
      </c>
      <c r="E16" s="8">
        <f t="shared" si="0"/>
        <v>94058.7825750068</v>
      </c>
      <c r="F16" s="8">
        <f t="shared" si="1"/>
        <v>9405.8782575006808</v>
      </c>
      <c r="G16" s="8">
        <f t="shared" si="2"/>
        <v>103464.66083250748</v>
      </c>
      <c r="H16" s="8">
        <f t="shared" si="3"/>
        <v>26693.882494786933</v>
      </c>
    </row>
    <row r="17" spans="1:8" ht="16" x14ac:dyDescent="0.2">
      <c r="A17" s="12"/>
      <c r="B17" s="3" t="s">
        <v>56</v>
      </c>
      <c r="C17" s="2">
        <v>5</v>
      </c>
      <c r="D17" s="8">
        <v>9429.0814647114967</v>
      </c>
      <c r="E17" s="8">
        <f t="shared" si="0"/>
        <v>47145.407323557483</v>
      </c>
      <c r="F17" s="8">
        <f t="shared" si="1"/>
        <v>4714.5407323557483</v>
      </c>
      <c r="G17" s="8">
        <f t="shared" si="2"/>
        <v>51859.948055913235</v>
      </c>
      <c r="H17" s="8">
        <f t="shared" si="3"/>
        <v>13379.866598425615</v>
      </c>
    </row>
    <row r="18" spans="1:8" ht="16" x14ac:dyDescent="0.2">
      <c r="A18" s="12"/>
      <c r="B18" s="3" t="s">
        <v>57</v>
      </c>
      <c r="C18" s="2">
        <v>5</v>
      </c>
      <c r="D18" s="8">
        <v>11908.314907447066</v>
      </c>
      <c r="E18" s="8">
        <f t="shared" si="0"/>
        <v>59541.574537235327</v>
      </c>
      <c r="F18" s="8">
        <f t="shared" si="1"/>
        <v>5954.1574537235329</v>
      </c>
      <c r="G18" s="8">
        <f t="shared" si="2"/>
        <v>65495.731990958862</v>
      </c>
      <c r="H18" s="8">
        <f t="shared" si="3"/>
        <v>16897.89885366739</v>
      </c>
    </row>
    <row r="19" spans="1:8" ht="16" x14ac:dyDescent="0.2">
      <c r="A19" s="12"/>
      <c r="B19" s="3" t="s">
        <v>58</v>
      </c>
      <c r="C19" s="2">
        <v>5</v>
      </c>
      <c r="D19" s="8">
        <v>21960.178253094262</v>
      </c>
      <c r="E19" s="8">
        <f t="shared" si="0"/>
        <v>109800.89126547131</v>
      </c>
      <c r="F19" s="8">
        <f t="shared" si="1"/>
        <v>10980.089126547131</v>
      </c>
      <c r="G19" s="8">
        <f t="shared" si="2"/>
        <v>120780.98039201843</v>
      </c>
      <c r="H19" s="8">
        <f t="shared" si="3"/>
        <v>31161.492941140761</v>
      </c>
    </row>
    <row r="20" spans="1:8" ht="16" x14ac:dyDescent="0.2">
      <c r="A20" s="12"/>
      <c r="B20" s="3" t="s">
        <v>59</v>
      </c>
      <c r="C20" s="2">
        <v>5</v>
      </c>
      <c r="D20" s="8">
        <v>23005.882457057363</v>
      </c>
      <c r="E20" s="8">
        <f t="shared" si="0"/>
        <v>115029.41228528682</v>
      </c>
      <c r="F20" s="8">
        <f t="shared" si="1"/>
        <v>11502.941228528682</v>
      </c>
      <c r="G20" s="8">
        <f t="shared" si="2"/>
        <v>126532.3535138155</v>
      </c>
      <c r="H20" s="8">
        <f t="shared" si="3"/>
        <v>32645.347206564402</v>
      </c>
    </row>
    <row r="21" spans="1:8" ht="16" x14ac:dyDescent="0.2">
      <c r="A21" s="12"/>
      <c r="B21" s="3" t="s">
        <v>60</v>
      </c>
      <c r="C21" s="2">
        <v>5</v>
      </c>
      <c r="D21" s="8">
        <v>24299.022542957664</v>
      </c>
      <c r="E21" s="8">
        <f t="shared" si="0"/>
        <v>121495.11271478832</v>
      </c>
      <c r="F21" s="8">
        <f t="shared" si="1"/>
        <v>12149.511271478834</v>
      </c>
      <c r="G21" s="8">
        <f t="shared" si="2"/>
        <v>133644.62398626716</v>
      </c>
      <c r="H21" s="8">
        <f t="shared" si="3"/>
        <v>34480.312988456935</v>
      </c>
    </row>
    <row r="22" spans="1:8" ht="16" x14ac:dyDescent="0.2">
      <c r="A22" s="12"/>
      <c r="B22" s="3" t="s">
        <v>54</v>
      </c>
      <c r="C22" s="2">
        <v>5</v>
      </c>
      <c r="D22" s="8">
        <v>37169.003147579075</v>
      </c>
      <c r="E22" s="8">
        <f t="shared" si="0"/>
        <v>185845.01573789539</v>
      </c>
      <c r="F22" s="8">
        <f t="shared" si="1"/>
        <v>18584.501573789541</v>
      </c>
      <c r="G22" s="8">
        <f t="shared" si="2"/>
        <v>204429.51731168493</v>
      </c>
      <c r="H22" s="8">
        <f t="shared" si="3"/>
        <v>52742.815466414715</v>
      </c>
    </row>
    <row r="23" spans="1:8" ht="16" x14ac:dyDescent="0.2">
      <c r="A23" s="12"/>
      <c r="B23" s="3" t="s">
        <v>55</v>
      </c>
      <c r="C23" s="2">
        <v>5</v>
      </c>
      <c r="D23" s="8">
        <v>17526.610811417391</v>
      </c>
      <c r="E23" s="8">
        <f t="shared" si="0"/>
        <v>87633.054057086963</v>
      </c>
      <c r="F23" s="8">
        <f t="shared" si="1"/>
        <v>8763.3054057086974</v>
      </c>
      <c r="G23" s="8">
        <f t="shared" si="2"/>
        <v>96396.359462795663</v>
      </c>
      <c r="H23" s="8">
        <f t="shared" si="3"/>
        <v>24870.260741401282</v>
      </c>
    </row>
    <row r="24" spans="1:8" ht="16" x14ac:dyDescent="0.2">
      <c r="A24" s="12" t="s">
        <v>31</v>
      </c>
      <c r="B24" s="3" t="s">
        <v>32</v>
      </c>
      <c r="C24" s="2">
        <v>5</v>
      </c>
      <c r="D24" s="8">
        <v>22874</v>
      </c>
      <c r="E24" s="8">
        <f t="shared" si="0"/>
        <v>114370</v>
      </c>
      <c r="F24" s="8">
        <f t="shared" si="1"/>
        <v>11437</v>
      </c>
      <c r="G24" s="8">
        <f t="shared" si="2"/>
        <v>125807</v>
      </c>
      <c r="H24" s="8">
        <f t="shared" si="3"/>
        <v>32458.206000000006</v>
      </c>
    </row>
    <row r="25" spans="1:8" ht="16" x14ac:dyDescent="0.2">
      <c r="A25" s="12"/>
      <c r="B25" s="3" t="s">
        <v>33</v>
      </c>
      <c r="C25" s="2">
        <v>5</v>
      </c>
      <c r="D25" s="8">
        <v>27138</v>
      </c>
      <c r="E25" s="8">
        <f t="shared" si="0"/>
        <v>135690</v>
      </c>
      <c r="F25" s="8">
        <f t="shared" si="1"/>
        <v>13569</v>
      </c>
      <c r="G25" s="8">
        <f t="shared" si="2"/>
        <v>149259</v>
      </c>
      <c r="H25" s="8">
        <f t="shared" si="3"/>
        <v>38508.822</v>
      </c>
    </row>
    <row r="26" spans="1:8" ht="16" x14ac:dyDescent="0.2">
      <c r="A26" s="12"/>
      <c r="B26" s="3" t="s">
        <v>34</v>
      </c>
      <c r="C26" s="2">
        <v>5</v>
      </c>
      <c r="D26" s="8">
        <v>15958</v>
      </c>
      <c r="E26" s="8">
        <f t="shared" si="0"/>
        <v>79790</v>
      </c>
      <c r="F26" s="8">
        <f t="shared" si="1"/>
        <v>7979</v>
      </c>
      <c r="G26" s="8">
        <f t="shared" si="2"/>
        <v>87769</v>
      </c>
      <c r="H26" s="8">
        <f t="shared" si="3"/>
        <v>22644.402000000002</v>
      </c>
    </row>
    <row r="27" spans="1:8" ht="16" x14ac:dyDescent="0.2">
      <c r="A27" s="12"/>
      <c r="B27" s="3" t="s">
        <v>35</v>
      </c>
      <c r="C27" s="2">
        <v>5</v>
      </c>
      <c r="D27" s="8">
        <v>14576</v>
      </c>
      <c r="E27" s="8">
        <f t="shared" si="0"/>
        <v>72880</v>
      </c>
      <c r="F27" s="8">
        <f t="shared" si="1"/>
        <v>7288</v>
      </c>
      <c r="G27" s="8">
        <f t="shared" si="2"/>
        <v>80168</v>
      </c>
      <c r="H27" s="8">
        <f t="shared" si="3"/>
        <v>20683.344000000001</v>
      </c>
    </row>
    <row r="28" spans="1:8" ht="16" x14ac:dyDescent="0.2">
      <c r="A28" s="12"/>
      <c r="B28" s="3" t="s">
        <v>41</v>
      </c>
      <c r="C28" s="2">
        <v>5</v>
      </c>
      <c r="D28" s="8">
        <v>14417</v>
      </c>
      <c r="E28" s="8">
        <f t="shared" si="0"/>
        <v>72085</v>
      </c>
      <c r="F28" s="8">
        <f t="shared" si="1"/>
        <v>7208.5</v>
      </c>
      <c r="G28" s="8">
        <f t="shared" si="2"/>
        <v>79293.5</v>
      </c>
      <c r="H28" s="8">
        <f t="shared" si="3"/>
        <v>20457.723000000002</v>
      </c>
    </row>
    <row r="29" spans="1:8" ht="16" x14ac:dyDescent="0.2">
      <c r="A29" s="12"/>
      <c r="B29" s="3" t="s">
        <v>36</v>
      </c>
      <c r="C29" s="2">
        <v>5</v>
      </c>
      <c r="D29" s="8">
        <v>20286</v>
      </c>
      <c r="E29" s="8">
        <f t="shared" si="0"/>
        <v>101430</v>
      </c>
      <c r="F29" s="8">
        <f t="shared" si="1"/>
        <v>10143</v>
      </c>
      <c r="G29" s="8">
        <f t="shared" si="2"/>
        <v>111573</v>
      </c>
      <c r="H29" s="8">
        <f t="shared" si="3"/>
        <v>28785.834000000006</v>
      </c>
    </row>
    <row r="30" spans="1:8" ht="16" x14ac:dyDescent="0.2">
      <c r="A30" s="12"/>
      <c r="B30" s="3" t="s">
        <v>37</v>
      </c>
      <c r="C30" s="2">
        <v>5</v>
      </c>
      <c r="D30" s="8">
        <v>32022</v>
      </c>
      <c r="E30" s="8">
        <f t="shared" si="0"/>
        <v>160110</v>
      </c>
      <c r="F30" s="8">
        <f t="shared" si="1"/>
        <v>16011</v>
      </c>
      <c r="G30" s="8">
        <f t="shared" si="2"/>
        <v>176121</v>
      </c>
      <c r="H30" s="8">
        <f t="shared" si="3"/>
        <v>45439.218000000008</v>
      </c>
    </row>
    <row r="31" spans="1:8" ht="16" x14ac:dyDescent="0.2">
      <c r="A31" s="12"/>
      <c r="B31" s="3" t="s">
        <v>38</v>
      </c>
      <c r="C31" s="2">
        <v>5</v>
      </c>
      <c r="D31" s="8">
        <v>33854</v>
      </c>
      <c r="E31" s="8">
        <f t="shared" si="0"/>
        <v>169270</v>
      </c>
      <c r="F31" s="8">
        <f t="shared" si="1"/>
        <v>16927</v>
      </c>
      <c r="G31" s="8">
        <f t="shared" si="2"/>
        <v>186197</v>
      </c>
      <c r="H31" s="8">
        <f t="shared" si="3"/>
        <v>48038.826000000001</v>
      </c>
    </row>
    <row r="32" spans="1:8" ht="16" x14ac:dyDescent="0.2">
      <c r="A32" s="12"/>
      <c r="B32" s="3" t="s">
        <v>42</v>
      </c>
      <c r="C32" s="2">
        <v>5</v>
      </c>
      <c r="D32" s="8">
        <v>3940</v>
      </c>
      <c r="E32" s="8">
        <f t="shared" si="0"/>
        <v>19700</v>
      </c>
      <c r="F32" s="8">
        <f t="shared" si="1"/>
        <v>1970</v>
      </c>
      <c r="G32" s="8">
        <f t="shared" si="2"/>
        <v>21670</v>
      </c>
      <c r="H32" s="8">
        <f t="shared" si="3"/>
        <v>5590.8600000000006</v>
      </c>
    </row>
    <row r="33" spans="1:8" ht="16" x14ac:dyDescent="0.2">
      <c r="A33" s="4" t="s">
        <v>39</v>
      </c>
      <c r="B33" s="5"/>
      <c r="C33" s="5"/>
      <c r="D33" s="9">
        <f>SUM(D2:D32)</f>
        <v>692412.85009926581</v>
      </c>
      <c r="E33" s="9">
        <f>SUM(E2:E32)</f>
        <v>3462064.2504963283</v>
      </c>
      <c r="F33" s="9">
        <f>SUM(F2:F32)</f>
        <v>346206.4250496329</v>
      </c>
      <c r="G33" s="9">
        <f>SUM(G2:G32)</f>
        <v>3808270.6755459611</v>
      </c>
      <c r="H33" s="9">
        <f>SUM(H2:H32)</f>
        <v>982533.83429085813</v>
      </c>
    </row>
    <row r="34" spans="1:8" x14ac:dyDescent="0.2">
      <c r="A34" s="4"/>
      <c r="B34" s="5"/>
      <c r="C34" s="5"/>
      <c r="D34" s="9"/>
    </row>
    <row r="35" spans="1:8" x14ac:dyDescent="0.2">
      <c r="B35" s="6"/>
      <c r="D35" s="8"/>
    </row>
    <row r="36" spans="1:8" ht="15" customHeight="1" x14ac:dyDescent="0.2">
      <c r="A36" s="12"/>
      <c r="B36" s="12"/>
      <c r="D36" s="8"/>
    </row>
    <row r="37" spans="1:8" ht="15" customHeight="1" x14ac:dyDescent="0.2">
      <c r="A37" s="12"/>
      <c r="B37" s="12"/>
      <c r="D37" s="8"/>
    </row>
    <row r="38" spans="1:8" ht="15" customHeight="1" x14ac:dyDescent="0.2">
      <c r="A38" s="12"/>
      <c r="B38" s="12"/>
      <c r="D38" s="8"/>
    </row>
    <row r="39" spans="1:8" ht="15" customHeight="1" x14ac:dyDescent="0.2">
      <c r="D39" s="10"/>
    </row>
    <row r="40" spans="1:8" ht="15" customHeight="1" x14ac:dyDescent="0.2"/>
    <row r="41" spans="1:8" ht="15" customHeight="1" x14ac:dyDescent="0.2">
      <c r="A41" s="4"/>
      <c r="B41" s="4"/>
      <c r="C41" s="5"/>
    </row>
    <row r="42" spans="1:8" x14ac:dyDescent="0.2">
      <c r="A42" s="4"/>
      <c r="B42" s="6"/>
    </row>
    <row r="43" spans="1:8" x14ac:dyDescent="0.2">
      <c r="A43" s="4"/>
      <c r="B43" s="6"/>
    </row>
    <row r="44" spans="1:8" x14ac:dyDescent="0.2">
      <c r="A44" s="4"/>
      <c r="B44" s="6"/>
    </row>
    <row r="45" spans="1:8" x14ac:dyDescent="0.2">
      <c r="B45" s="6"/>
    </row>
    <row r="46" spans="1:8" x14ac:dyDescent="0.2">
      <c r="B46" s="6"/>
    </row>
    <row r="47" spans="1:8" x14ac:dyDescent="0.2">
      <c r="B47" s="6"/>
    </row>
    <row r="48" spans="1:8" x14ac:dyDescent="0.2">
      <c r="A48" s="5"/>
      <c r="B48" s="7"/>
      <c r="C48" s="5"/>
      <c r="D48" s="5"/>
    </row>
    <row r="50" spans="1:3" x14ac:dyDescent="0.2">
      <c r="A50" s="4"/>
      <c r="B50" s="6"/>
    </row>
    <row r="51" spans="1:3" x14ac:dyDescent="0.2">
      <c r="B51" s="6"/>
    </row>
    <row r="52" spans="1:3" x14ac:dyDescent="0.2">
      <c r="B52" s="6"/>
    </row>
    <row r="53" spans="1:3" x14ac:dyDescent="0.2">
      <c r="B53" s="6"/>
    </row>
    <row r="54" spans="1:3" x14ac:dyDescent="0.2">
      <c r="B54" s="7"/>
      <c r="C54" s="5"/>
    </row>
    <row r="56" spans="1:3" x14ac:dyDescent="0.2">
      <c r="A56" s="4"/>
      <c r="B56" s="3"/>
    </row>
    <row r="57" spans="1:3" x14ac:dyDescent="0.2">
      <c r="A57" s="4"/>
      <c r="B57" s="3"/>
    </row>
    <row r="58" spans="1:3" x14ac:dyDescent="0.2">
      <c r="A58" s="4"/>
    </row>
    <row r="59" spans="1:3" x14ac:dyDescent="0.2">
      <c r="A59" s="4"/>
      <c r="B59" s="6"/>
    </row>
    <row r="60" spans="1:3" x14ac:dyDescent="0.2">
      <c r="B60" s="6"/>
    </row>
    <row r="61" spans="1:3" x14ac:dyDescent="0.2">
      <c r="B61" s="6"/>
    </row>
    <row r="62" spans="1:3" x14ac:dyDescent="0.2">
      <c r="B62" s="6"/>
    </row>
    <row r="63" spans="1:3" x14ac:dyDescent="0.2">
      <c r="B63" s="7"/>
      <c r="C63" s="5"/>
    </row>
  </sheetData>
  <mergeCells count="7">
    <mergeCell ref="A36:B36"/>
    <mergeCell ref="A37:B37"/>
    <mergeCell ref="A38:B38"/>
    <mergeCell ref="A2:A8"/>
    <mergeCell ref="A9:A15"/>
    <mergeCell ref="A16:A23"/>
    <mergeCell ref="A24:A3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EACD2F-703A-4C3C-9FED-4B78EADB96D0}">
  <dimension ref="A1:H78"/>
  <sheetViews>
    <sheetView workbookViewId="0">
      <pane xSplit="2" ySplit="1" topLeftCell="C39" activePane="bottomRight" state="frozen"/>
      <selection pane="topRight" activeCell="C1" sqref="C1"/>
      <selection pane="bottomLeft" activeCell="A2" sqref="A2"/>
      <selection pane="bottomRight" activeCell="G45" sqref="G45"/>
    </sheetView>
  </sheetViews>
  <sheetFormatPr baseColWidth="10" defaultColWidth="11.5" defaultRowHeight="15" x14ac:dyDescent="0.2"/>
  <cols>
    <col min="1" max="2" width="25.5" style="2" customWidth="1"/>
    <col min="3" max="3" width="10.5" style="2" customWidth="1"/>
    <col min="4" max="4" width="20.5" style="2" customWidth="1"/>
    <col min="5" max="8" width="15.6640625" style="8" customWidth="1"/>
    <col min="9" max="16384" width="11.5" style="2"/>
  </cols>
  <sheetData>
    <row r="1" spans="1:8" ht="29.25" customHeight="1" x14ac:dyDescent="0.2">
      <c r="A1" s="1" t="s">
        <v>0</v>
      </c>
      <c r="B1" s="1" t="s">
        <v>1</v>
      </c>
      <c r="C1" s="1" t="s">
        <v>40</v>
      </c>
      <c r="D1" s="1" t="s">
        <v>45</v>
      </c>
      <c r="E1" s="11" t="s">
        <v>63</v>
      </c>
      <c r="F1" s="11" t="s">
        <v>65</v>
      </c>
      <c r="G1" s="11" t="s">
        <v>64</v>
      </c>
      <c r="H1" s="11" t="s">
        <v>62</v>
      </c>
    </row>
    <row r="2" spans="1:8" ht="16" x14ac:dyDescent="0.2">
      <c r="A2" s="12" t="s">
        <v>2</v>
      </c>
      <c r="B2" s="3" t="s">
        <v>3</v>
      </c>
      <c r="C2" s="2">
        <v>4</v>
      </c>
      <c r="D2" s="8">
        <v>24420.592000000001</v>
      </c>
      <c r="E2" s="8">
        <f>C2*D2</f>
        <v>97682.368000000002</v>
      </c>
      <c r="F2" s="8">
        <f>E2*0.05</f>
        <v>4884.1184000000003</v>
      </c>
      <c r="G2" s="8">
        <f>E2+F2</f>
        <v>102566.48640000001</v>
      </c>
      <c r="H2" s="8">
        <f>(G2*0.2*0.25)+(G2*0.8*0.26)</f>
        <v>26462.153491200002</v>
      </c>
    </row>
    <row r="3" spans="1:8" ht="16" x14ac:dyDescent="0.2">
      <c r="A3" s="12"/>
      <c r="B3" s="3" t="s">
        <v>5</v>
      </c>
      <c r="C3" s="2">
        <v>3</v>
      </c>
      <c r="D3" s="8">
        <v>12986.26</v>
      </c>
      <c r="E3" s="8">
        <f t="shared" ref="E3:E44" si="0">C3*D3</f>
        <v>38958.78</v>
      </c>
      <c r="F3" s="8">
        <f t="shared" ref="F3:F44" si="1">E3*0.05</f>
        <v>1947.9390000000001</v>
      </c>
      <c r="G3" s="8">
        <f t="shared" ref="G3:G44" si="2">E3+F3</f>
        <v>40906.718999999997</v>
      </c>
      <c r="H3" s="8">
        <f t="shared" ref="H3:H44" si="3">(G3*0.2*0.25)+(G3*0.8*0.26)</f>
        <v>10553.933502</v>
      </c>
    </row>
    <row r="4" spans="1:8" ht="16" x14ac:dyDescent="0.2">
      <c r="A4" s="12"/>
      <c r="B4" s="3" t="s">
        <v>6</v>
      </c>
      <c r="C4" s="2">
        <v>4</v>
      </c>
      <c r="D4" s="8">
        <v>50240.82</v>
      </c>
      <c r="E4" s="8">
        <f t="shared" si="0"/>
        <v>200963.28</v>
      </c>
      <c r="F4" s="8">
        <f t="shared" si="1"/>
        <v>10048.164000000001</v>
      </c>
      <c r="G4" s="8">
        <f t="shared" si="2"/>
        <v>211011.44399999999</v>
      </c>
      <c r="H4" s="8">
        <f t="shared" si="3"/>
        <v>54440.952552000002</v>
      </c>
    </row>
    <row r="5" spans="1:8" ht="16" x14ac:dyDescent="0.2">
      <c r="A5" s="12"/>
      <c r="B5" s="3" t="s">
        <v>7</v>
      </c>
      <c r="C5" s="2">
        <v>3</v>
      </c>
      <c r="D5" s="8">
        <v>12671.316000000001</v>
      </c>
      <c r="E5" s="8">
        <f t="shared" si="0"/>
        <v>38013.948000000004</v>
      </c>
      <c r="F5" s="8">
        <f t="shared" si="1"/>
        <v>1900.6974000000002</v>
      </c>
      <c r="G5" s="8">
        <f t="shared" si="2"/>
        <v>39914.645400000001</v>
      </c>
      <c r="H5" s="8">
        <f t="shared" si="3"/>
        <v>10297.978513200002</v>
      </c>
    </row>
    <row r="6" spans="1:8" ht="16" x14ac:dyDescent="0.2">
      <c r="A6" s="12" t="s">
        <v>9</v>
      </c>
      <c r="B6" s="3" t="s">
        <v>10</v>
      </c>
      <c r="C6" s="2">
        <v>5</v>
      </c>
      <c r="D6" s="8">
        <v>29774.639999999999</v>
      </c>
      <c r="E6" s="8">
        <f t="shared" si="0"/>
        <v>148873.20000000001</v>
      </c>
      <c r="F6" s="8">
        <f t="shared" si="1"/>
        <v>7443.6600000000008</v>
      </c>
      <c r="G6" s="8">
        <f t="shared" si="2"/>
        <v>156316.86000000002</v>
      </c>
      <c r="H6" s="8">
        <f t="shared" si="3"/>
        <v>40329.749880000003</v>
      </c>
    </row>
    <row r="7" spans="1:8" ht="16" x14ac:dyDescent="0.2">
      <c r="A7" s="12"/>
      <c r="B7" s="3" t="s">
        <v>11</v>
      </c>
      <c r="C7" s="2">
        <v>5</v>
      </c>
      <c r="D7" s="8">
        <v>39370.072</v>
      </c>
      <c r="E7" s="8">
        <f t="shared" si="0"/>
        <v>196850.36</v>
      </c>
      <c r="F7" s="8">
        <f t="shared" si="1"/>
        <v>9842.518</v>
      </c>
      <c r="G7" s="8">
        <f t="shared" si="2"/>
        <v>206692.878</v>
      </c>
      <c r="H7" s="8">
        <f t="shared" si="3"/>
        <v>53326.762524000005</v>
      </c>
    </row>
    <row r="8" spans="1:8" ht="16" x14ac:dyDescent="0.2">
      <c r="A8" s="12"/>
      <c r="B8" s="3" t="s">
        <v>12</v>
      </c>
      <c r="C8" s="2">
        <v>5</v>
      </c>
      <c r="D8" s="8">
        <v>28441.308000000001</v>
      </c>
      <c r="E8" s="8">
        <f t="shared" si="0"/>
        <v>142206.54</v>
      </c>
      <c r="F8" s="8">
        <f t="shared" si="1"/>
        <v>7110.3270000000011</v>
      </c>
      <c r="G8" s="8">
        <f t="shared" si="2"/>
        <v>149316.867</v>
      </c>
      <c r="H8" s="8">
        <f t="shared" si="3"/>
        <v>38523.751686000003</v>
      </c>
    </row>
    <row r="9" spans="1:8" ht="16" x14ac:dyDescent="0.2">
      <c r="A9" s="12"/>
      <c r="B9" s="3" t="s">
        <v>13</v>
      </c>
      <c r="C9" s="2">
        <v>5</v>
      </c>
      <c r="D9" s="8">
        <v>19211.583999999999</v>
      </c>
      <c r="E9" s="8">
        <f t="shared" si="0"/>
        <v>96057.919999999998</v>
      </c>
      <c r="F9" s="8">
        <f t="shared" si="1"/>
        <v>4802.8959999999997</v>
      </c>
      <c r="G9" s="8">
        <f t="shared" si="2"/>
        <v>100860.81599999999</v>
      </c>
      <c r="H9" s="8">
        <f t="shared" si="3"/>
        <v>26022.090527999997</v>
      </c>
    </row>
    <row r="10" spans="1:8" ht="16" x14ac:dyDescent="0.2">
      <c r="A10" s="12"/>
      <c r="B10" s="3" t="s">
        <v>14</v>
      </c>
      <c r="C10" s="2">
        <v>5</v>
      </c>
      <c r="D10" s="8">
        <v>58496.704000000005</v>
      </c>
      <c r="E10" s="8">
        <f t="shared" si="0"/>
        <v>292483.52</v>
      </c>
      <c r="F10" s="8">
        <f t="shared" si="1"/>
        <v>14624.176000000001</v>
      </c>
      <c r="G10" s="8">
        <f t="shared" si="2"/>
        <v>307107.696</v>
      </c>
      <c r="H10" s="8">
        <f t="shared" si="3"/>
        <v>79233.785567999992</v>
      </c>
    </row>
    <row r="11" spans="1:8" ht="16" x14ac:dyDescent="0.2">
      <c r="A11" s="12"/>
      <c r="B11" s="3" t="s">
        <v>15</v>
      </c>
      <c r="C11" s="2">
        <v>5</v>
      </c>
      <c r="D11" s="8">
        <v>25222.456000000002</v>
      </c>
      <c r="E11" s="8">
        <f t="shared" si="0"/>
        <v>126112.28000000001</v>
      </c>
      <c r="F11" s="8">
        <f t="shared" si="1"/>
        <v>6305.6140000000014</v>
      </c>
      <c r="G11" s="8">
        <f t="shared" si="2"/>
        <v>132417.89400000003</v>
      </c>
      <c r="H11" s="8">
        <f t="shared" si="3"/>
        <v>34163.816652000009</v>
      </c>
    </row>
    <row r="12" spans="1:8" ht="16" x14ac:dyDescent="0.2">
      <c r="A12" s="12"/>
      <c r="B12" s="3" t="s">
        <v>16</v>
      </c>
      <c r="C12" s="2">
        <v>5</v>
      </c>
      <c r="D12" s="8">
        <v>25187.232</v>
      </c>
      <c r="E12" s="8">
        <f t="shared" si="0"/>
        <v>125936.16</v>
      </c>
      <c r="F12" s="8">
        <f t="shared" si="1"/>
        <v>6296.8080000000009</v>
      </c>
      <c r="G12" s="8">
        <f t="shared" si="2"/>
        <v>132232.96799999999</v>
      </c>
      <c r="H12" s="8">
        <f t="shared" si="3"/>
        <v>34116.105744</v>
      </c>
    </row>
    <row r="13" spans="1:8" ht="16" x14ac:dyDescent="0.2">
      <c r="A13" s="12" t="s">
        <v>17</v>
      </c>
      <c r="B13" s="3" t="s">
        <v>18</v>
      </c>
      <c r="C13" s="2">
        <v>4</v>
      </c>
      <c r="D13" s="8">
        <v>21396.508000000002</v>
      </c>
      <c r="E13" s="8">
        <f t="shared" si="0"/>
        <v>85586.032000000007</v>
      </c>
      <c r="F13" s="8">
        <f t="shared" si="1"/>
        <v>4279.3016000000007</v>
      </c>
      <c r="G13" s="8">
        <f t="shared" si="2"/>
        <v>89865.333600000013</v>
      </c>
      <c r="H13" s="8">
        <f t="shared" si="3"/>
        <v>23185.256068800005</v>
      </c>
    </row>
    <row r="14" spans="1:8" ht="16" x14ac:dyDescent="0.2">
      <c r="A14" s="12"/>
      <c r="B14" s="3" t="s">
        <v>19</v>
      </c>
      <c r="C14" s="2">
        <v>4</v>
      </c>
      <c r="D14" s="8">
        <v>31261.3</v>
      </c>
      <c r="E14" s="8">
        <f t="shared" si="0"/>
        <v>125045.2</v>
      </c>
      <c r="F14" s="8">
        <f t="shared" si="1"/>
        <v>6252.26</v>
      </c>
      <c r="G14" s="8">
        <f t="shared" si="2"/>
        <v>131297.46</v>
      </c>
      <c r="H14" s="8">
        <f t="shared" si="3"/>
        <v>33874.744680000003</v>
      </c>
    </row>
    <row r="15" spans="1:8" ht="16" x14ac:dyDescent="0.2">
      <c r="A15" s="12"/>
      <c r="B15" s="3" t="s">
        <v>20</v>
      </c>
      <c r="C15" s="2">
        <v>5</v>
      </c>
      <c r="D15" s="8">
        <v>17255.616000000002</v>
      </c>
      <c r="E15" s="8">
        <f t="shared" si="0"/>
        <v>86278.080000000016</v>
      </c>
      <c r="F15" s="8">
        <f t="shared" si="1"/>
        <v>4313.9040000000014</v>
      </c>
      <c r="G15" s="8">
        <f t="shared" si="2"/>
        <v>90591.984000000011</v>
      </c>
      <c r="H15" s="8">
        <f t="shared" si="3"/>
        <v>23372.731872000004</v>
      </c>
    </row>
    <row r="16" spans="1:8" ht="16" x14ac:dyDescent="0.2">
      <c r="A16" s="12"/>
      <c r="B16" s="3" t="s">
        <v>21</v>
      </c>
      <c r="C16" s="2">
        <v>5</v>
      </c>
      <c r="D16" s="8">
        <v>28176.092000000001</v>
      </c>
      <c r="E16" s="8">
        <f t="shared" si="0"/>
        <v>140880.46</v>
      </c>
      <c r="F16" s="8">
        <f t="shared" si="1"/>
        <v>7044.0230000000001</v>
      </c>
      <c r="G16" s="8">
        <f t="shared" si="2"/>
        <v>147924.48299999998</v>
      </c>
      <c r="H16" s="8">
        <f t="shared" si="3"/>
        <v>38164.516614</v>
      </c>
    </row>
    <row r="17" spans="1:8" ht="16" x14ac:dyDescent="0.2">
      <c r="A17" s="12"/>
      <c r="B17" s="3" t="s">
        <v>22</v>
      </c>
      <c r="C17" s="2">
        <v>4</v>
      </c>
      <c r="D17" s="8">
        <v>15680.896000000001</v>
      </c>
      <c r="E17" s="8">
        <f t="shared" si="0"/>
        <v>62723.584000000003</v>
      </c>
      <c r="F17" s="8">
        <f t="shared" si="1"/>
        <v>3136.1792000000005</v>
      </c>
      <c r="G17" s="8">
        <f t="shared" si="2"/>
        <v>65859.763200000001</v>
      </c>
      <c r="H17" s="8">
        <f t="shared" si="3"/>
        <v>16991.818905600001</v>
      </c>
    </row>
    <row r="18" spans="1:8" ht="16" x14ac:dyDescent="0.2">
      <c r="A18" s="12"/>
      <c r="B18" s="3" t="s">
        <v>23</v>
      </c>
      <c r="C18" s="2">
        <v>5</v>
      </c>
      <c r="D18" s="8">
        <v>16957.248</v>
      </c>
      <c r="E18" s="8">
        <f t="shared" si="0"/>
        <v>84786.239999999991</v>
      </c>
      <c r="F18" s="8">
        <f t="shared" si="1"/>
        <v>4239.3119999999999</v>
      </c>
      <c r="G18" s="8">
        <f t="shared" si="2"/>
        <v>89025.551999999996</v>
      </c>
      <c r="H18" s="8">
        <f t="shared" si="3"/>
        <v>22968.592416000003</v>
      </c>
    </row>
    <row r="19" spans="1:8" ht="16" x14ac:dyDescent="0.2">
      <c r="A19" s="12"/>
      <c r="B19" s="3" t="s">
        <v>24</v>
      </c>
      <c r="C19" s="2">
        <v>4</v>
      </c>
      <c r="D19" s="8">
        <v>48011.347999999998</v>
      </c>
      <c r="E19" s="8">
        <f t="shared" si="0"/>
        <v>192045.39199999999</v>
      </c>
      <c r="F19" s="8">
        <f t="shared" si="1"/>
        <v>9602.2695999999996</v>
      </c>
      <c r="G19" s="8">
        <f t="shared" si="2"/>
        <v>201647.66159999999</v>
      </c>
      <c r="H19" s="8">
        <f t="shared" si="3"/>
        <v>52025.096692799998</v>
      </c>
    </row>
    <row r="20" spans="1:8" ht="16" x14ac:dyDescent="0.2">
      <c r="A20" s="12"/>
      <c r="B20" s="3" t="s">
        <v>25</v>
      </c>
      <c r="C20" s="2">
        <v>5</v>
      </c>
      <c r="D20" s="8">
        <v>12645.416000000001</v>
      </c>
      <c r="E20" s="8">
        <f t="shared" si="0"/>
        <v>63227.08</v>
      </c>
      <c r="F20" s="8">
        <f t="shared" si="1"/>
        <v>3161.3540000000003</v>
      </c>
      <c r="G20" s="8">
        <f t="shared" si="2"/>
        <v>66388.434000000008</v>
      </c>
      <c r="H20" s="8">
        <f t="shared" si="3"/>
        <v>17128.215972000005</v>
      </c>
    </row>
    <row r="21" spans="1:8" ht="16" x14ac:dyDescent="0.2">
      <c r="A21" s="12"/>
      <c r="B21" s="3" t="s">
        <v>26</v>
      </c>
      <c r="C21" s="2">
        <v>4</v>
      </c>
      <c r="D21" s="8">
        <v>13699.028</v>
      </c>
      <c r="E21" s="8">
        <f t="shared" si="0"/>
        <v>54796.112000000001</v>
      </c>
      <c r="F21" s="8">
        <f t="shared" si="1"/>
        <v>2739.8056000000001</v>
      </c>
      <c r="G21" s="8">
        <f t="shared" si="2"/>
        <v>57535.917600000001</v>
      </c>
      <c r="H21" s="8">
        <f t="shared" si="3"/>
        <v>14844.2667408</v>
      </c>
    </row>
    <row r="22" spans="1:8" ht="14.5" customHeight="1" x14ac:dyDescent="0.2">
      <c r="A22" s="12"/>
      <c r="B22" s="3" t="s">
        <v>50</v>
      </c>
      <c r="C22" s="2">
        <v>4</v>
      </c>
      <c r="D22" s="8">
        <v>23320.36</v>
      </c>
      <c r="E22" s="8">
        <f t="shared" si="0"/>
        <v>93281.44</v>
      </c>
      <c r="F22" s="8">
        <f t="shared" si="1"/>
        <v>4664.0720000000001</v>
      </c>
      <c r="G22" s="8">
        <f t="shared" si="2"/>
        <v>97945.512000000002</v>
      </c>
      <c r="H22" s="8">
        <f t="shared" si="3"/>
        <v>25269.942096000002</v>
      </c>
    </row>
    <row r="23" spans="1:8" ht="16" x14ac:dyDescent="0.2">
      <c r="A23" s="12"/>
      <c r="B23" s="3" t="s">
        <v>27</v>
      </c>
      <c r="C23" s="2">
        <v>5</v>
      </c>
      <c r="D23" s="8">
        <v>11247.852000000001</v>
      </c>
      <c r="E23" s="8">
        <f t="shared" si="0"/>
        <v>56239.26</v>
      </c>
      <c r="F23" s="8">
        <f t="shared" si="1"/>
        <v>2811.9630000000002</v>
      </c>
      <c r="G23" s="8">
        <f t="shared" si="2"/>
        <v>59051.223000000005</v>
      </c>
      <c r="H23" s="8">
        <f t="shared" si="3"/>
        <v>15235.215534000003</v>
      </c>
    </row>
    <row r="24" spans="1:8" ht="16" x14ac:dyDescent="0.2">
      <c r="A24" s="12"/>
      <c r="B24" s="3" t="s">
        <v>51</v>
      </c>
      <c r="C24" s="2">
        <v>4</v>
      </c>
      <c r="D24" s="8">
        <v>26167.288</v>
      </c>
      <c r="E24" s="8">
        <f t="shared" si="0"/>
        <v>104669.152</v>
      </c>
      <c r="F24" s="8">
        <f t="shared" si="1"/>
        <v>5233.4576000000006</v>
      </c>
      <c r="G24" s="8">
        <f t="shared" si="2"/>
        <v>109902.6096</v>
      </c>
      <c r="H24" s="8">
        <f t="shared" si="3"/>
        <v>28354.873276800001</v>
      </c>
    </row>
    <row r="25" spans="1:8" ht="16" x14ac:dyDescent="0.2">
      <c r="A25" s="12"/>
      <c r="B25" s="3" t="s">
        <v>28</v>
      </c>
      <c r="C25" s="2">
        <v>4</v>
      </c>
      <c r="D25" s="8">
        <v>20363.616000000002</v>
      </c>
      <c r="E25" s="8">
        <f t="shared" si="0"/>
        <v>81454.464000000007</v>
      </c>
      <c r="F25" s="8">
        <f t="shared" si="1"/>
        <v>4072.7232000000004</v>
      </c>
      <c r="G25" s="8">
        <f t="shared" si="2"/>
        <v>85527.187200000015</v>
      </c>
      <c r="H25" s="8">
        <f t="shared" si="3"/>
        <v>22066.01429760001</v>
      </c>
    </row>
    <row r="26" spans="1:8" ht="16" x14ac:dyDescent="0.2">
      <c r="A26" s="12"/>
      <c r="B26" s="3" t="s">
        <v>29</v>
      </c>
      <c r="C26" s="2">
        <v>5</v>
      </c>
      <c r="D26" s="8">
        <v>17948.7</v>
      </c>
      <c r="E26" s="8">
        <f t="shared" si="0"/>
        <v>89743.5</v>
      </c>
      <c r="F26" s="8">
        <f t="shared" si="1"/>
        <v>4487.1750000000002</v>
      </c>
      <c r="G26" s="8">
        <f t="shared" si="2"/>
        <v>94230.675000000003</v>
      </c>
      <c r="H26" s="8">
        <f t="shared" si="3"/>
        <v>24311.514150000003</v>
      </c>
    </row>
    <row r="27" spans="1:8" ht="16" x14ac:dyDescent="0.2">
      <c r="A27" s="12"/>
      <c r="B27" s="3" t="s">
        <v>30</v>
      </c>
      <c r="C27" s="2">
        <v>5</v>
      </c>
      <c r="D27" s="8">
        <v>25659.648000000001</v>
      </c>
      <c r="E27" s="8">
        <f t="shared" si="0"/>
        <v>128298.24000000001</v>
      </c>
      <c r="F27" s="8">
        <f t="shared" si="1"/>
        <v>6414.9120000000003</v>
      </c>
      <c r="G27" s="8">
        <f t="shared" si="2"/>
        <v>134713.152</v>
      </c>
      <c r="H27" s="8">
        <f t="shared" si="3"/>
        <v>34755.993216000003</v>
      </c>
    </row>
    <row r="28" spans="1:8" ht="16" x14ac:dyDescent="0.2">
      <c r="A28" s="12" t="s">
        <v>61</v>
      </c>
      <c r="B28" s="3" t="s">
        <v>53</v>
      </c>
      <c r="C28" s="2">
        <v>5</v>
      </c>
      <c r="D28" s="8">
        <v>19488.97974954141</v>
      </c>
      <c r="E28" s="8">
        <f t="shared" si="0"/>
        <v>97444.898747707048</v>
      </c>
      <c r="F28" s="8">
        <f t="shared" si="1"/>
        <v>4872.2449373853524</v>
      </c>
      <c r="G28" s="8">
        <f t="shared" si="2"/>
        <v>102317.14368509239</v>
      </c>
      <c r="H28" s="8">
        <f t="shared" si="3"/>
        <v>26397.823070753839</v>
      </c>
    </row>
    <row r="29" spans="1:8" ht="16" x14ac:dyDescent="0.2">
      <c r="A29" s="12"/>
      <c r="B29" s="3" t="s">
        <v>56</v>
      </c>
      <c r="C29" s="2">
        <v>5</v>
      </c>
      <c r="D29" s="8">
        <v>9768.5283974411104</v>
      </c>
      <c r="E29" s="8">
        <f t="shared" si="0"/>
        <v>48842.641987205556</v>
      </c>
      <c r="F29" s="8">
        <f t="shared" si="1"/>
        <v>2442.1320993602781</v>
      </c>
      <c r="G29" s="8">
        <f t="shared" si="2"/>
        <v>51284.774086565834</v>
      </c>
      <c r="H29" s="8">
        <f t="shared" si="3"/>
        <v>13231.471714333988</v>
      </c>
    </row>
    <row r="30" spans="1:8" ht="16" x14ac:dyDescent="0.2">
      <c r="A30" s="12"/>
      <c r="B30" s="3" t="s">
        <v>57</v>
      </c>
      <c r="C30" s="2">
        <v>5</v>
      </c>
      <c r="D30" s="8">
        <v>12337.01424411516</v>
      </c>
      <c r="E30" s="8">
        <f t="shared" si="0"/>
        <v>61685.071220575803</v>
      </c>
      <c r="F30" s="8">
        <f t="shared" si="1"/>
        <v>3084.2535610287905</v>
      </c>
      <c r="G30" s="8">
        <f t="shared" si="2"/>
        <v>64769.324781604591</v>
      </c>
      <c r="H30" s="8">
        <f t="shared" si="3"/>
        <v>16710.485793653985</v>
      </c>
    </row>
    <row r="31" spans="1:8" ht="16" x14ac:dyDescent="0.2">
      <c r="A31" s="12"/>
      <c r="B31" s="3" t="s">
        <v>58</v>
      </c>
      <c r="C31" s="2">
        <v>5</v>
      </c>
      <c r="D31" s="8">
        <v>22750.744670205655</v>
      </c>
      <c r="E31" s="8">
        <f t="shared" si="0"/>
        <v>113753.72335102828</v>
      </c>
      <c r="F31" s="8">
        <f t="shared" si="1"/>
        <v>5687.6861675514147</v>
      </c>
      <c r="G31" s="8">
        <f t="shared" si="2"/>
        <v>119441.40951857969</v>
      </c>
      <c r="H31" s="8">
        <f t="shared" si="3"/>
        <v>30815.883655793561</v>
      </c>
    </row>
    <row r="32" spans="1:8" ht="16" x14ac:dyDescent="0.2">
      <c r="A32" s="12"/>
      <c r="B32" s="3" t="s">
        <v>59</v>
      </c>
      <c r="C32" s="2">
        <v>5</v>
      </c>
      <c r="D32" s="8">
        <v>23834.094225511428</v>
      </c>
      <c r="E32" s="8">
        <f t="shared" si="0"/>
        <v>119170.47112755713</v>
      </c>
      <c r="F32" s="8">
        <f t="shared" si="1"/>
        <v>5958.5235563778569</v>
      </c>
      <c r="G32" s="8">
        <f t="shared" si="2"/>
        <v>125128.99468393499</v>
      </c>
      <c r="H32" s="8">
        <f t="shared" si="3"/>
        <v>32283.280628455232</v>
      </c>
    </row>
    <row r="33" spans="1:8" ht="16" x14ac:dyDescent="0.2">
      <c r="A33" s="12"/>
      <c r="B33" s="3" t="s">
        <v>60</v>
      </c>
      <c r="C33" s="2">
        <v>5</v>
      </c>
      <c r="D33" s="8">
        <v>25173.78735450414</v>
      </c>
      <c r="E33" s="8">
        <f t="shared" si="0"/>
        <v>125868.9367725207</v>
      </c>
      <c r="F33" s="8">
        <f t="shared" si="1"/>
        <v>6293.4468386260351</v>
      </c>
      <c r="G33" s="8">
        <f t="shared" si="2"/>
        <v>132162.38361114674</v>
      </c>
      <c r="H33" s="8">
        <f t="shared" si="3"/>
        <v>34097.894971675858</v>
      </c>
    </row>
    <row r="34" spans="1:8" ht="16" x14ac:dyDescent="0.2">
      <c r="A34" s="12"/>
      <c r="B34" s="3" t="s">
        <v>54</v>
      </c>
      <c r="C34" s="2">
        <v>5</v>
      </c>
      <c r="D34" s="8">
        <v>38507.087260891924</v>
      </c>
      <c r="E34" s="8">
        <f t="shared" si="0"/>
        <v>192535.43630445961</v>
      </c>
      <c r="F34" s="8">
        <f t="shared" si="1"/>
        <v>9626.7718152229809</v>
      </c>
      <c r="G34" s="8">
        <f t="shared" si="2"/>
        <v>202162.20811968259</v>
      </c>
      <c r="H34" s="8">
        <f t="shared" si="3"/>
        <v>52157.849694878118</v>
      </c>
    </row>
    <row r="35" spans="1:8" ht="16" x14ac:dyDescent="0.2">
      <c r="A35" s="12"/>
      <c r="B35" s="3" t="s">
        <v>55</v>
      </c>
      <c r="C35" s="2">
        <v>5</v>
      </c>
      <c r="D35" s="8">
        <v>18157.568800628418</v>
      </c>
      <c r="E35" s="8">
        <f t="shared" si="0"/>
        <v>90787.844003142091</v>
      </c>
      <c r="F35" s="8">
        <f t="shared" si="1"/>
        <v>4539.3922001571045</v>
      </c>
      <c r="G35" s="8">
        <f t="shared" si="2"/>
        <v>95327.236203299195</v>
      </c>
      <c r="H35" s="8">
        <f t="shared" si="3"/>
        <v>24594.426940451194</v>
      </c>
    </row>
    <row r="36" spans="1:8" ht="16" x14ac:dyDescent="0.2">
      <c r="A36" s="12" t="s">
        <v>31</v>
      </c>
      <c r="B36" s="3" t="s">
        <v>32</v>
      </c>
      <c r="C36" s="2">
        <v>5</v>
      </c>
      <c r="D36" s="8">
        <v>23697.464</v>
      </c>
      <c r="E36" s="8">
        <f t="shared" si="0"/>
        <v>118487.32</v>
      </c>
      <c r="F36" s="8">
        <f t="shared" si="1"/>
        <v>5924.3660000000009</v>
      </c>
      <c r="G36" s="8">
        <f t="shared" si="2"/>
        <v>124411.686</v>
      </c>
      <c r="H36" s="8">
        <f t="shared" si="3"/>
        <v>32098.214988</v>
      </c>
    </row>
    <row r="37" spans="1:8" ht="16" x14ac:dyDescent="0.2">
      <c r="A37" s="12"/>
      <c r="B37" s="3" t="s">
        <v>33</v>
      </c>
      <c r="C37" s="2">
        <v>5</v>
      </c>
      <c r="D37" s="8">
        <v>28114.968000000001</v>
      </c>
      <c r="E37" s="8">
        <f t="shared" si="0"/>
        <v>140574.84</v>
      </c>
      <c r="F37" s="8">
        <f t="shared" si="1"/>
        <v>7028.7420000000002</v>
      </c>
      <c r="G37" s="8">
        <f t="shared" si="2"/>
        <v>147603.58199999999</v>
      </c>
      <c r="H37" s="8">
        <f t="shared" si="3"/>
        <v>38081.724156000004</v>
      </c>
    </row>
    <row r="38" spans="1:8" ht="16" x14ac:dyDescent="0.2">
      <c r="A38" s="12"/>
      <c r="B38" s="3" t="s">
        <v>34</v>
      </c>
      <c r="C38" s="2">
        <v>5</v>
      </c>
      <c r="D38" s="8">
        <v>16532.488000000001</v>
      </c>
      <c r="E38" s="8">
        <f t="shared" si="0"/>
        <v>82662.44</v>
      </c>
      <c r="F38" s="8">
        <f t="shared" si="1"/>
        <v>4133.1220000000003</v>
      </c>
      <c r="G38" s="8">
        <f t="shared" si="2"/>
        <v>86795.562000000005</v>
      </c>
      <c r="H38" s="8">
        <f t="shared" si="3"/>
        <v>22393.254996000003</v>
      </c>
    </row>
    <row r="39" spans="1:8" ht="16" x14ac:dyDescent="0.2">
      <c r="A39" s="12"/>
      <c r="B39" s="3" t="s">
        <v>35</v>
      </c>
      <c r="C39" s="2">
        <v>5</v>
      </c>
      <c r="D39" s="8">
        <v>15100.736000000001</v>
      </c>
      <c r="E39" s="8">
        <f t="shared" si="0"/>
        <v>75503.680000000008</v>
      </c>
      <c r="F39" s="8">
        <f t="shared" si="1"/>
        <v>3775.1840000000007</v>
      </c>
      <c r="G39" s="8">
        <f t="shared" si="2"/>
        <v>79278.864000000001</v>
      </c>
      <c r="H39" s="8">
        <f t="shared" si="3"/>
        <v>20453.946912000003</v>
      </c>
    </row>
    <row r="40" spans="1:8" ht="16" x14ac:dyDescent="0.2">
      <c r="A40" s="12"/>
      <c r="B40" s="3" t="s">
        <v>41</v>
      </c>
      <c r="C40" s="2">
        <v>5</v>
      </c>
      <c r="D40" s="8">
        <v>14936.012000000001</v>
      </c>
      <c r="E40" s="8">
        <f t="shared" si="0"/>
        <v>74680.06</v>
      </c>
      <c r="F40" s="8">
        <f t="shared" si="1"/>
        <v>3734.0030000000002</v>
      </c>
      <c r="G40" s="8">
        <f t="shared" si="2"/>
        <v>78414.062999999995</v>
      </c>
      <c r="H40" s="8">
        <f t="shared" si="3"/>
        <v>20230.828254</v>
      </c>
    </row>
    <row r="41" spans="1:8" ht="16" x14ac:dyDescent="0.2">
      <c r="A41" s="12"/>
      <c r="B41" s="3" t="s">
        <v>36</v>
      </c>
      <c r="C41" s="2">
        <v>5</v>
      </c>
      <c r="D41" s="8">
        <v>21016.296000000002</v>
      </c>
      <c r="E41" s="8">
        <f t="shared" si="0"/>
        <v>105081.48000000001</v>
      </c>
      <c r="F41" s="8">
        <f t="shared" si="1"/>
        <v>5254.0740000000005</v>
      </c>
      <c r="G41" s="8">
        <f t="shared" si="2"/>
        <v>110335.554</v>
      </c>
      <c r="H41" s="8">
        <f t="shared" si="3"/>
        <v>28466.572932000003</v>
      </c>
    </row>
    <row r="42" spans="1:8" ht="16" x14ac:dyDescent="0.2">
      <c r="A42" s="12"/>
      <c r="B42" s="3" t="s">
        <v>37</v>
      </c>
      <c r="C42" s="2">
        <v>5</v>
      </c>
      <c r="D42" s="8">
        <v>33174.792000000001</v>
      </c>
      <c r="E42" s="8">
        <f t="shared" si="0"/>
        <v>165873.96000000002</v>
      </c>
      <c r="F42" s="8">
        <f t="shared" si="1"/>
        <v>8293.6980000000021</v>
      </c>
      <c r="G42" s="8">
        <f t="shared" si="2"/>
        <v>174167.65800000002</v>
      </c>
      <c r="H42" s="8">
        <f t="shared" si="3"/>
        <v>44935.255764000016</v>
      </c>
    </row>
    <row r="43" spans="1:8" ht="16" x14ac:dyDescent="0.2">
      <c r="A43" s="12"/>
      <c r="B43" s="3" t="s">
        <v>38</v>
      </c>
      <c r="C43" s="2">
        <v>5</v>
      </c>
      <c r="D43" s="8">
        <v>35072.743999999999</v>
      </c>
      <c r="E43" s="8">
        <f t="shared" si="0"/>
        <v>175363.72</v>
      </c>
      <c r="F43" s="8">
        <f t="shared" si="1"/>
        <v>8768.1859999999997</v>
      </c>
      <c r="G43" s="8">
        <f t="shared" si="2"/>
        <v>184131.90599999999</v>
      </c>
      <c r="H43" s="8">
        <f t="shared" si="3"/>
        <v>47506.031748000001</v>
      </c>
    </row>
    <row r="44" spans="1:8" ht="16" x14ac:dyDescent="0.2">
      <c r="A44" s="12"/>
      <c r="B44" s="3" t="s">
        <v>42</v>
      </c>
      <c r="C44" s="2">
        <v>5</v>
      </c>
      <c r="D44" s="8">
        <v>4081.84</v>
      </c>
      <c r="E44" s="8">
        <f t="shared" si="0"/>
        <v>20409.2</v>
      </c>
      <c r="F44" s="8">
        <f t="shared" si="1"/>
        <v>1020.46</v>
      </c>
      <c r="G44" s="8">
        <f t="shared" si="2"/>
        <v>21429.66</v>
      </c>
      <c r="H44" s="8">
        <f t="shared" si="3"/>
        <v>5528.8522800000001</v>
      </c>
    </row>
    <row r="45" spans="1:8" ht="16" x14ac:dyDescent="0.2">
      <c r="A45" s="4" t="s">
        <v>39</v>
      </c>
      <c r="B45" s="5"/>
      <c r="C45" s="5"/>
      <c r="D45" s="9">
        <f>SUM(D2:D44)</f>
        <v>1017559.0447028392</v>
      </c>
      <c r="E45" s="9">
        <f t="shared" ref="E45:H45" si="4">SUM(E2:E44)</f>
        <v>4761918.3155141957</v>
      </c>
      <c r="F45" s="9">
        <f t="shared" si="4"/>
        <v>238095.91577570984</v>
      </c>
      <c r="G45" s="9">
        <f t="shared" si="4"/>
        <v>5000014.2312899074</v>
      </c>
      <c r="H45" s="9">
        <f t="shared" si="4"/>
        <v>1290003.6716727959</v>
      </c>
    </row>
    <row r="46" spans="1:8" x14ac:dyDescent="0.2">
      <c r="A46" s="4"/>
      <c r="B46" s="5"/>
      <c r="C46" s="5"/>
      <c r="D46" s="9"/>
    </row>
    <row r="47" spans="1:8" x14ac:dyDescent="0.2">
      <c r="H47" s="9"/>
    </row>
    <row r="48" spans="1:8" s="5" customFormat="1" ht="15" customHeight="1" x14ac:dyDescent="0.2">
      <c r="A48" s="12"/>
      <c r="B48" s="12"/>
      <c r="C48" s="2"/>
      <c r="D48" s="8"/>
      <c r="E48" s="9"/>
      <c r="F48" s="9"/>
      <c r="G48" s="9"/>
      <c r="H48" s="9"/>
    </row>
    <row r="49" spans="1:8" s="5" customFormat="1" ht="15" customHeight="1" x14ac:dyDescent="0.2">
      <c r="A49" s="12"/>
      <c r="B49" s="12"/>
      <c r="C49" s="2"/>
      <c r="D49" s="8"/>
      <c r="E49" s="9"/>
      <c r="F49" s="9"/>
      <c r="G49" s="9"/>
      <c r="H49" s="9"/>
    </row>
    <row r="50" spans="1:8" x14ac:dyDescent="0.2">
      <c r="B50" s="6"/>
      <c r="D50" s="8"/>
    </row>
    <row r="51" spans="1:8" ht="15" customHeight="1" x14ac:dyDescent="0.2">
      <c r="A51" s="12"/>
      <c r="B51" s="12"/>
      <c r="D51" s="8"/>
    </row>
    <row r="52" spans="1:8" ht="15" customHeight="1" x14ac:dyDescent="0.2">
      <c r="A52" s="12"/>
      <c r="B52" s="12"/>
      <c r="D52" s="8"/>
    </row>
    <row r="53" spans="1:8" ht="15" customHeight="1" x14ac:dyDescent="0.2">
      <c r="A53" s="12"/>
      <c r="B53" s="12"/>
      <c r="D53" s="8"/>
    </row>
    <row r="54" spans="1:8" ht="15" customHeight="1" x14ac:dyDescent="0.2">
      <c r="D54" s="10"/>
    </row>
    <row r="55" spans="1:8" ht="15" customHeight="1" x14ac:dyDescent="0.2"/>
    <row r="56" spans="1:8" ht="15" customHeight="1" x14ac:dyDescent="0.2">
      <c r="A56" s="4"/>
      <c r="B56" s="4"/>
      <c r="C56" s="5"/>
    </row>
    <row r="57" spans="1:8" x14ac:dyDescent="0.2">
      <c r="A57" s="4"/>
      <c r="B57" s="6"/>
    </row>
    <row r="58" spans="1:8" x14ac:dyDescent="0.2">
      <c r="A58" s="4"/>
      <c r="B58" s="6"/>
    </row>
    <row r="59" spans="1:8" x14ac:dyDescent="0.2">
      <c r="A59" s="4"/>
      <c r="B59" s="6"/>
    </row>
    <row r="60" spans="1:8" x14ac:dyDescent="0.2">
      <c r="B60" s="6"/>
    </row>
    <row r="61" spans="1:8" x14ac:dyDescent="0.2">
      <c r="B61" s="6"/>
    </row>
    <row r="62" spans="1:8" x14ac:dyDescent="0.2">
      <c r="B62" s="6"/>
    </row>
    <row r="63" spans="1:8" x14ac:dyDescent="0.2">
      <c r="A63" s="5"/>
      <c r="B63" s="7"/>
      <c r="C63" s="5"/>
      <c r="D63" s="5"/>
    </row>
    <row r="65" spans="1:4" x14ac:dyDescent="0.2">
      <c r="A65" s="4"/>
      <c r="B65" s="6"/>
    </row>
    <row r="66" spans="1:4" x14ac:dyDescent="0.2">
      <c r="B66" s="6"/>
    </row>
    <row r="67" spans="1:4" x14ac:dyDescent="0.2">
      <c r="B67" s="6"/>
    </row>
    <row r="68" spans="1:4" x14ac:dyDescent="0.2">
      <c r="B68" s="6"/>
    </row>
    <row r="69" spans="1:4" x14ac:dyDescent="0.2">
      <c r="B69" s="7"/>
      <c r="C69" s="5"/>
      <c r="D69" s="5"/>
    </row>
    <row r="71" spans="1:4" x14ac:dyDescent="0.2">
      <c r="A71" s="4"/>
      <c r="B71" s="3"/>
      <c r="D71" s="5"/>
    </row>
    <row r="72" spans="1:4" x14ac:dyDescent="0.2">
      <c r="A72" s="4"/>
      <c r="B72" s="3"/>
      <c r="D72" s="5"/>
    </row>
    <row r="73" spans="1:4" x14ac:dyDescent="0.2">
      <c r="A73" s="4"/>
    </row>
    <row r="74" spans="1:4" x14ac:dyDescent="0.2">
      <c r="A74" s="4"/>
      <c r="B74" s="6"/>
    </row>
    <row r="75" spans="1:4" x14ac:dyDescent="0.2">
      <c r="B75" s="6"/>
    </row>
    <row r="76" spans="1:4" x14ac:dyDescent="0.2">
      <c r="B76" s="6"/>
    </row>
    <row r="77" spans="1:4" x14ac:dyDescent="0.2">
      <c r="B77" s="6"/>
    </row>
    <row r="78" spans="1:4" x14ac:dyDescent="0.2">
      <c r="B78" s="7"/>
      <c r="C78" s="5"/>
      <c r="D78" s="5"/>
    </row>
  </sheetData>
  <mergeCells count="10">
    <mergeCell ref="A49:B49"/>
    <mergeCell ref="A51:B51"/>
    <mergeCell ref="A52:B52"/>
    <mergeCell ref="A53:B53"/>
    <mergeCell ref="A2:A5"/>
    <mergeCell ref="A6:A12"/>
    <mergeCell ref="A13:A27"/>
    <mergeCell ref="A28:A35"/>
    <mergeCell ref="A36:A44"/>
    <mergeCell ref="A48:B4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alaria Consortium Document" ma:contentTypeID="0x0101001D5646EEDBA3214EB36B225F0D3F7646009E8B9D59706913498B0F0F898699FD0A" ma:contentTypeVersion="16" ma:contentTypeDescription="Content type for all other documents on the site. These are general documents that do not require control." ma:contentTypeScope="" ma:versionID="c92ebd4e2c3739cbce3d12ccb9772403">
  <xsd:schema xmlns:xsd="http://www.w3.org/2001/XMLSchema" xmlns:xs="http://www.w3.org/2001/XMLSchema" xmlns:p="http://schemas.microsoft.com/office/2006/metadata/properties" xmlns:ns2="446d9c23-33c1-4aaa-b610-0b49484beeba" xmlns:ns5="7e0408c1-ba92-43a7-a41e-f8f24d98cde9" targetNamespace="http://schemas.microsoft.com/office/2006/metadata/properties" ma:root="true" ma:fieldsID="86e4553d673871abe9e4544358d3f0db" ns2:_="" ns5:_="">
    <xsd:import namespace="446d9c23-33c1-4aaa-b610-0b49484beeba"/>
    <xsd:import namespace="7e0408c1-ba92-43a7-a41e-f8f24d98cde9"/>
    <xsd:element name="properties">
      <xsd:complexType>
        <xsd:sequence>
          <xsd:element name="documentManagement">
            <xsd:complexType>
              <xsd:all>
                <xsd:element ref="ns2:Knowledge_x0020_Base_x0020_Status" minOccurs="0"/>
                <xsd:element ref="ns2:General_x0020_Document_x0020_Type" minOccurs="0"/>
                <xsd:element ref="ns2:Location_x0028_s_x0029_" minOccurs="0"/>
                <xsd:element ref="ns2:Function_x0028_s_x0029_" minOccurs="0"/>
                <xsd:element ref="ns2:Classification_x0028_s_x0029_" minOccurs="0"/>
                <xsd:element ref="ns2:Language_x0028_s_x0029_" minOccurs="0"/>
                <xsd:element ref="ns2:h07063d4a6c74212ab877aa424a1f7d6" minOccurs="0"/>
                <xsd:element ref="ns2:d51732ba3bba4342a416b429b6a40b0b" minOccurs="0"/>
                <xsd:element ref="ns2:TaxCatchAll" minOccurs="0"/>
                <xsd:element ref="ns2:TaxCatchAllLabel" minOccurs="0"/>
                <xsd:element ref="ns2:j49f4a525f6a4ed2b6a5dca880bae675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GenerationTime" minOccurs="0"/>
                <xsd:element ref="ns5:MediaServiceEventHashCode" minOccurs="0"/>
                <xsd:element ref="ns5:MediaServiceLocation" minOccurs="0"/>
                <xsd:element ref="ns5:MediaServiceAutoKeyPoints" minOccurs="0"/>
                <xsd:element ref="ns5:MediaServiceKeyPoints" minOccurs="0"/>
                <xsd:element ref="ns5:MediaServiceOCR" minOccurs="0"/>
                <xsd:element ref="ns5:lcf76f155ced4ddcb4097134ff3c332f" minOccurs="0"/>
                <xsd:element ref="ns5:MediaServiceSearchProperties" minOccurs="0"/>
                <xsd:element ref="ns5:MediaServiceObjectDetectorVersions" minOccurs="0"/>
                <xsd:element ref="ns5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6d9c23-33c1-4aaa-b610-0b49484beeba" elementFormDefault="qualified">
    <xsd:import namespace="http://schemas.microsoft.com/office/2006/documentManagement/types"/>
    <xsd:import namespace="http://schemas.microsoft.com/office/infopath/2007/PartnerControls"/>
    <xsd:element name="Knowledge_x0020_Base_x0020_Status" ma:index="2" nillable="true" ma:displayName="Knowledge Base Status" ma:default="Do not display in Knowledge Base" ma:format="Dropdown" ma:internalName="Knowledge_x0020_Base_x0020_Status">
      <xsd:simpleType>
        <xsd:restriction base="dms:Choice">
          <xsd:enumeration value="Do not display in Knowledge Base"/>
          <xsd:enumeration value="Display in Knowledge Base only for permitted users"/>
          <xsd:enumeration value="Display in Knowledge Base for all users"/>
        </xsd:restriction>
      </xsd:simpleType>
    </xsd:element>
    <xsd:element name="General_x0020_Document_x0020_Type" ma:index="3" nillable="true" ma:displayName="General Document Type" ma:format="Dropdown" ma:internalName="General_x0020_Document_x0020_Type">
      <xsd:simpleType>
        <xsd:restriction base="dms:Choice">
          <xsd:enumeration value="Agenda"/>
          <xsd:enumeration value="Audio"/>
          <xsd:enumeration value="Budget"/>
          <xsd:enumeration value="Contract"/>
          <xsd:enumeration value="Data"/>
          <xsd:enumeration value="Form"/>
          <xsd:enumeration value="Manual"/>
          <xsd:enumeration value="Minutes"/>
          <xsd:enumeration value="Plan"/>
          <xsd:enumeration value="Policy"/>
          <xsd:enumeration value="Process"/>
          <xsd:enumeration value="Proposal"/>
          <xsd:enumeration value="Publication"/>
          <xsd:enumeration value="Report"/>
          <xsd:enumeration value="Requirements"/>
          <xsd:enumeration value="Template"/>
          <xsd:enumeration value="Training"/>
          <xsd:enumeration value="Video"/>
        </xsd:restriction>
      </xsd:simpleType>
    </xsd:element>
    <xsd:element name="Location_x0028_s_x0029_" ma:index="4" nillable="true" ma:displayName="Location(s)" ma:internalName="Location_x0028_s_x0029_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frica"/>
                    <xsd:enumeration value="Africa Regional"/>
                    <xsd:enumeration value="Asia"/>
                    <xsd:enumeration value="Asia Regional"/>
                    <xsd:enumeration value="Burkina Faso"/>
                    <xsd:enumeration value="Cambodia"/>
                    <xsd:enumeration value="Chad"/>
                    <xsd:enumeration value="Ethiopia"/>
                    <xsd:enumeration value="Europe"/>
                    <xsd:enumeration value="Gambia"/>
                    <xsd:enumeration value="Ghana"/>
                    <xsd:enumeration value="Global"/>
                    <xsd:enumeration value="Guinea"/>
                    <xsd:enumeration value="Guinea-Bissau"/>
                    <xsd:enumeration value="Malawi"/>
                    <xsd:enumeration value="Mali"/>
                    <xsd:enumeration value="Mozambique"/>
                    <xsd:enumeration value="Myanmar"/>
                    <xsd:enumeration value="Nepal"/>
                    <xsd:enumeration value="Niger"/>
                    <xsd:enumeration value="Nigeria"/>
                    <xsd:enumeration value="North America"/>
                    <xsd:enumeration value="Senegal"/>
                    <xsd:enumeration value="South Sudan"/>
                    <xsd:enumeration value="Tanzania"/>
                    <xsd:enumeration value="Thailand"/>
                    <xsd:enumeration value="Togo"/>
                    <xsd:enumeration value="Uganda"/>
                    <xsd:enumeration value="UK"/>
                    <xsd:enumeration value="USA"/>
                    <xsd:enumeration value="Zambia"/>
                  </xsd:restriction>
                </xsd:simpleType>
              </xsd:element>
            </xsd:sequence>
          </xsd:extension>
        </xsd:complexContent>
      </xsd:complexType>
    </xsd:element>
    <xsd:element name="Function_x0028_s_x0029_" ma:index="5" nillable="true" ma:displayName="Function(s)" ma:format="Dropdown" ma:internalName="Function_x0028_s_x0029_">
      <xsd:simpleType>
        <xsd:restriction base="dms:Choice">
          <xsd:enumeration value="Business Development"/>
          <xsd:enumeration value="External Relations"/>
          <xsd:enumeration value="Finance"/>
          <xsd:enumeration value="General Management"/>
          <xsd:enumeration value="Global Management Group (GMG)"/>
          <xsd:enumeration value="Human Resources (HR)"/>
          <xsd:enumeration value="Information Technology (IT)"/>
          <xsd:enumeration value="Internal Audit"/>
          <xsd:enumeration value="Location Management"/>
          <xsd:enumeration value="Operations"/>
          <xsd:enumeration value="Organisation Wide"/>
          <xsd:enumeration value="Programme Management"/>
          <xsd:enumeration value="Risk Management"/>
          <xsd:enumeration value="Technical"/>
          <xsd:enumeration value="Trustees"/>
        </xsd:restriction>
      </xsd:simpleType>
    </xsd:element>
    <xsd:element name="Classification_x0028_s_x0029_" ma:index="6" nillable="true" ma:displayName="Classification(s)" ma:format="Dropdown" ma:internalName="Classification_x0028_s_x0029_">
      <xsd:simpleType>
        <xsd:restriction base="dms:Choice">
          <xsd:enumeration value="Public"/>
          <xsd:enumeration value="Restricted Commercial"/>
          <xsd:enumeration value="Restricted Financial"/>
          <xsd:enumeration value="Restricted Personal Data (not staff)"/>
          <xsd:enumeration value="Restricted Sensitive Personal Information"/>
          <xsd:enumeration value="Restrictive Staff Records"/>
          <xsd:enumeration value="Restrictive Strategic"/>
        </xsd:restriction>
      </xsd:simpleType>
    </xsd:element>
    <xsd:element name="Language_x0028_s_x0029_" ma:index="7" nillable="true" ma:displayName="Language(s)" ma:format="Dropdown" ma:internalName="Language_x0028_s_x0029_">
      <xsd:simpleType>
        <xsd:restriction base="dms:Choice">
          <xsd:enumeration value="Arabic"/>
          <xsd:enumeration value="Burmese"/>
          <xsd:enumeration value="English"/>
          <xsd:enumeration value="French"/>
          <xsd:enumeration value="Khmer"/>
          <xsd:enumeration value="Portugese"/>
          <xsd:enumeration value="Spanish"/>
          <xsd:enumeration value="Thai"/>
        </xsd:restriction>
      </xsd:simpleType>
    </xsd:element>
    <xsd:element name="h07063d4a6c74212ab877aa424a1f7d6" ma:index="12" nillable="true" ma:taxonomy="true" ma:internalName="h07063d4a6c74212ab877aa424a1f7d6" ma:taxonomyFieldName="Diseases" ma:displayName="Diseases" ma:readOnly="false" ma:default="" ma:fieldId="{107063d4-a6c7-4212-ab87-7aa424a1f7d6}" ma:taxonomyMulti="true" ma:sspId="0c4f23ce-abd6-4fbe-ba55-9ba9bb7442d8" ma:termSetId="4ece0d02-a915-426b-8586-b8b7860cdf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51732ba3bba4342a416b429b6a40b0b" ma:index="14" nillable="true" ma:taxonomy="true" ma:internalName="d51732ba3bba4342a416b429b6a40b0b" ma:taxonomyFieldName="Tools_x0020_and_x0020_Techniques" ma:displayName="Tools and Techniques" ma:readOnly="false" ma:default="" ma:fieldId="{d51732ba-3bba-4342-a416-b429b6a40b0b}" ma:taxonomyMulti="true" ma:sspId="0c4f23ce-abd6-4fbe-ba55-9ba9bb7442d8" ma:termSetId="178e11fd-d4ce-402e-b760-9e71f48154f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9" nillable="true" ma:displayName="Taxonomy Catch All Column" ma:hidden="true" ma:list="{2f3aa77b-467f-474c-b4cc-3733fce4533c}" ma:internalName="TaxCatchAll" ma:showField="CatchAllData" ma:web="446d9c23-33c1-4aaa-b610-0b49484bee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1" nillable="true" ma:displayName="Taxonomy Catch All Column1" ma:hidden="true" ma:list="{2f3aa77b-467f-474c-b4cc-3733fce4533c}" ma:internalName="TaxCatchAllLabel" ma:readOnly="true" ma:showField="CatchAllDataLabel" ma:web="446d9c23-33c1-4aaa-b610-0b49484bee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j49f4a525f6a4ed2b6a5dca880bae675" ma:index="22" nillable="true" ma:taxonomy="true" ma:internalName="j49f4a525f6a4ed2b6a5dca880bae675" ma:taxonomyFieldName="Project" ma:displayName="Project" ma:default="" ma:fieldId="{349f4a52-5f6a-4ed2-b6a5-dca880bae675}" ma:sspId="0c4f23ce-abd6-4fbe-ba55-9ba9bb7442d8" ma:termSetId="2b6b6760-1471-429e-a151-4284c2311bf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408c1-ba92-43a7-a41e-f8f24d98c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7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2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30" nillable="true" ma:displayName="Location" ma:internalName="MediaServiceLocation" ma:readOnly="true">
      <xsd:simpleType>
        <xsd:restriction base="dms:Text"/>
      </xsd:simpleType>
    </xsd:element>
    <xsd:element name="MediaServiceAutoKeyPoints" ma:index="3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35" nillable="true" ma:taxonomy="true" ma:internalName="lcf76f155ced4ddcb4097134ff3c332f" ma:taxonomyFieldName="MediaServiceImageTags" ma:displayName="Image Tags" ma:readOnly="false" ma:fieldId="{5cf76f15-5ced-4ddc-b409-7134ff3c332f}" ma:taxonomyMulti="true" ma:sspId="0c4f23ce-abd6-4fbe-ba55-9ba9bb7442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3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3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3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11" ma:displayName="Author"/>
        <xsd:element ref="dcterms:created" minOccurs="0" maxOccurs="1"/>
        <xsd:element ref="dc:identifier" minOccurs="0" maxOccurs="1"/>
        <xsd:element name="contentType" minOccurs="0" maxOccurs="1" type="xsd:string" ma:index="1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46d9c23-33c1-4aaa-b610-0b49484beeba" xsi:nil="true"/>
    <Function_x0028_s_x0029_ xmlns="446d9c23-33c1-4aaa-b610-0b49484beeba" xsi:nil="true"/>
    <Location_x0028_s_x0029_ xmlns="446d9c23-33c1-4aaa-b610-0b49484beeba" xsi:nil="true"/>
    <Language_x0028_s_x0029_ xmlns="446d9c23-33c1-4aaa-b610-0b49484beeba" xsi:nil="true"/>
    <h07063d4a6c74212ab877aa424a1f7d6 xmlns="446d9c23-33c1-4aaa-b610-0b49484beeba">
      <Terms xmlns="http://schemas.microsoft.com/office/infopath/2007/PartnerControls"/>
    </h07063d4a6c74212ab877aa424a1f7d6>
    <lcf76f155ced4ddcb4097134ff3c332f xmlns="7e0408c1-ba92-43a7-a41e-f8f24d98cde9">
      <Terms xmlns="http://schemas.microsoft.com/office/infopath/2007/PartnerControls"/>
    </lcf76f155ced4ddcb4097134ff3c332f>
    <d51732ba3bba4342a416b429b6a40b0b xmlns="446d9c23-33c1-4aaa-b610-0b49484beeba">
      <Terms xmlns="http://schemas.microsoft.com/office/infopath/2007/PartnerControls"/>
    </d51732ba3bba4342a416b429b6a40b0b>
    <Classification_x0028_s_x0029_ xmlns="446d9c23-33c1-4aaa-b610-0b49484beeba" xsi:nil="true"/>
    <Knowledge_x0020_Base_x0020_Status xmlns="446d9c23-33c1-4aaa-b610-0b49484beeba">Do not display in Knowledge Base</Knowledge_x0020_Base_x0020_Status>
    <General_x0020_Document_x0020_Type xmlns="446d9c23-33c1-4aaa-b610-0b49484beeba" xsi:nil="true"/>
    <j49f4a525f6a4ed2b6a5dca880bae675 xmlns="446d9c23-33c1-4aaa-b610-0b49484beeba">
      <Terms xmlns="http://schemas.microsoft.com/office/infopath/2007/PartnerControls"/>
    </j49f4a525f6a4ed2b6a5dca880bae675>
  </documentManagement>
</p:properties>
</file>

<file path=customXml/itemProps1.xml><?xml version="1.0" encoding="utf-8"?>
<ds:datastoreItem xmlns:ds="http://schemas.openxmlformats.org/officeDocument/2006/customXml" ds:itemID="{DBD31A20-E222-4BDB-BCB6-4451C52498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6d9c23-33c1-4aaa-b610-0b49484beeba"/>
    <ds:schemaRef ds:uri="7e0408c1-ba92-43a7-a41e-f8f24d98cd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23E9AB6-2CD5-44E0-B69A-6203279221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4900DFC-CB85-4D5C-A794-FB91FD50CE88}">
  <ds:schemaRefs>
    <ds:schemaRef ds:uri="http://schemas.microsoft.com/office/2006/metadata/properties"/>
    <ds:schemaRef ds:uri="http://schemas.microsoft.com/office/infopath/2007/PartnerControls"/>
    <ds:schemaRef ds:uri="446d9c23-33c1-4aaa-b610-0b49484beeba"/>
    <ds:schemaRef ds:uri="7e0408c1-ba92-43a7-a41e-f8f24d98cde9"/>
  </ds:schemaRefs>
</ds:datastoreItem>
</file>

<file path=docMetadata/LabelInfo.xml><?xml version="1.0" encoding="utf-8"?>
<clbl:labelList xmlns:clbl="http://schemas.microsoft.com/office/2020/mipLabelMetadata">
  <clbl:label id="{389f2198-c796-49cd-8692-fe7856cf6d68}" enabled="0" method="" siteId="{389f2198-c796-49cd-8692-fe7856cf6d6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Target population 2026_27</vt:lpstr>
      <vt:lpstr>SPAQ 2026</vt:lpstr>
      <vt:lpstr>SPAQ 2027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Annie Barnett</cp:lastModifiedBy>
  <dcterms:created xsi:type="dcterms:W3CDTF">2025-02-17T19:40:26Z</dcterms:created>
  <dcterms:modified xsi:type="dcterms:W3CDTF">2025-08-29T16:01:34Z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0x0101001D5646EEDBA3214EB36B225F0D3F7646009E8B9D59706913498B0F0F898699FD0A</vt:lpwstr>
  </property>
  <property fmtid="{D5CDD505-2E9C-101B-9397-08002B2CF9AE}" pid="3" name="Project">
    <vt:lpwstr/>
  </property>
  <property fmtid="{D5CDD505-2E9C-101B-9397-08002B2CF9AE}" pid="4" name="MediaServiceImageTags">
    <vt:lpwstr/>
  </property>
  <property fmtid="{D5CDD505-2E9C-101B-9397-08002B2CF9AE}" pid="5" name="Tools_x0020_and_x0020_Techniques">
    <vt:lpwstr/>
  </property>
  <property fmtid="{D5CDD505-2E9C-101B-9397-08002B2CF9AE}" pid="6" name="Diseases">
    <vt:lpwstr/>
  </property>
  <property fmtid="{D5CDD505-2E9C-101B-9397-08002B2CF9AE}" pid="7" name="Tools and Techniques">
    <vt:lpwstr/>
  </property>
</Properties>
</file>