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showInkAnnotation="0" autoCompressPictures="0"/>
  <bookViews>
    <workbookView xWindow="0" yWindow="0" windowWidth="25600" windowHeight="155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1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12"/>
  <c r="N12"/>
  <c r="M13"/>
  <c r="N13"/>
  <c r="C34"/>
  <c r="C35"/>
  <c r="C36"/>
  <c r="C37"/>
  <c r="B25"/>
  <c r="C38"/>
  <c r="C39"/>
  <c r="B48"/>
  <c r="I10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12"/>
  <c r="J12"/>
  <c r="I13"/>
  <c r="J13"/>
  <c r="B34"/>
  <c r="B35"/>
  <c r="B36"/>
  <c r="B37"/>
  <c r="B38"/>
  <c r="B39"/>
  <c r="B47"/>
  <c r="D11"/>
  <c r="D10"/>
  <c r="D9"/>
</calcChain>
</file>

<file path=xl/sharedStrings.xml><?xml version="1.0" encoding="utf-8"?>
<sst xmlns="http://schemas.openxmlformats.org/spreadsheetml/2006/main" count="78" uniqueCount="59">
  <si>
    <t>ROI (benefits persist at average level)</t>
  </si>
  <si>
    <t>Benefit Calculation</t>
  </si>
  <si>
    <t>Year</t>
  </si>
  <si>
    <t>Discounted benefit</t>
  </si>
  <si>
    <t>Decline per year</t>
  </si>
  <si>
    <t>Addition of benefits from lesser lean seasons</t>
  </si>
  <si>
    <t>Method: declining benefits</t>
  </si>
  <si>
    <t>Method: flat average benefits</t>
  </si>
  <si>
    <t>Times persons per household</t>
  </si>
  <si>
    <t>Conversion into USD</t>
  </si>
  <si>
    <t>Times uncertainty adjustments</t>
  </si>
  <si>
    <t>Times number of months per season</t>
  </si>
  <si>
    <t>Costing</t>
  </si>
  <si>
    <t>Cost per household targeted (USD)</t>
  </si>
  <si>
    <t>guess based on conversation with Evidence Action</t>
  </si>
  <si>
    <t>Table 9, email correspondence with Mushfiq Mobarak, 02/01/2015 (unpublished)</t>
  </si>
  <si>
    <t>Total expenditures: difference between control and treatment (regardless of uptake) (Takas/person/month)</t>
  </si>
  <si>
    <t>Pct increase in total expenditures</t>
  </si>
  <si>
    <t>Estimated benefit to treatment-group individuals (Takas/person/month)</t>
  </si>
  <si>
    <t>How to use this document:</t>
  </si>
  <si>
    <t>guess</t>
  </si>
  <si>
    <t>preference</t>
  </si>
  <si>
    <t>The peach-colored cells are intended for user input.</t>
  </si>
  <si>
    <t>This document is an interim cost-effectiveness analysis of incentivization of seasonal migration in northwestern Bangladesh.</t>
  </si>
  <si>
    <t>This interim cost-effectiveness analysis is based on incomplete information which we plan to update.</t>
  </si>
  <si>
    <t>"Bryan, Chowdhury, and Mobarak 2011" refers to the paper archived at: http://files.givewell.org/files/DWDA%202009/Migration/Mobarak%20RCT.pdf</t>
  </si>
  <si>
    <t>How long do the benefits last?  (Years beyond measured data.)</t>
  </si>
  <si>
    <t>Calculation Table for one-month lean season benefits (Takas/person/month)</t>
  </si>
  <si>
    <t>Summation of time-discounted one-month lean season benefits over analytic period</t>
  </si>
  <si>
    <t>Flat future benefits method: what portion of the measured yearly benefit does the treatment group experience in each future year?</t>
  </si>
  <si>
    <t>estimate based on Bryan, Chowdhury, and Mobarak 2011</t>
  </si>
  <si>
    <t>estimate based on household size in our CEA of cash transfers in Kenya</t>
  </si>
  <si>
    <t>estimate used in Bryan, Chowdhury, and Mobarak 2011</t>
  </si>
  <si>
    <t>Benefit Data Available</t>
  </si>
  <si>
    <t>Benefits decline towards the mean of the control</t>
  </si>
  <si>
    <t>Benefits persist at some average level</t>
  </si>
  <si>
    <t xml:space="preserve"> </t>
  </si>
  <si>
    <t>Mean total expenditures in control group (Takas/person/month)</t>
  </si>
  <si>
    <t>Significance</t>
  </si>
  <si>
    <t>Source</t>
  </si>
  <si>
    <t>Benefit (Takas/person/month)</t>
  </si>
  <si>
    <t>July 2008 (Baseline)</t>
  </si>
  <si>
    <t>no significant difference at baseline</t>
  </si>
  <si>
    <t>December 2008 (year of incentive)</t>
  </si>
  <si>
    <t>p&lt;0.05</t>
  </si>
  <si>
    <t>December 2009 (one year after incentive, no re-incentivization)</t>
  </si>
  <si>
    <t>p&lt;0.01</t>
  </si>
  <si>
    <t>Input fields</t>
  </si>
  <si>
    <t>Yearly discount rate</t>
  </si>
  <si>
    <t>What portion of the benefits do families experience in the lesser lean season? (%)</t>
  </si>
  <si>
    <t>What value of additional benefits (+) or harms (-) do treatment housholds experience? (% of consumption benefits)</t>
  </si>
  <si>
    <t>Input fields (less subjective)</t>
  </si>
  <si>
    <t>Expenditure benefits sustained over how many months?</t>
  </si>
  <si>
    <t>Household size</t>
  </si>
  <si>
    <t>Exchange rate $/Taka</t>
  </si>
  <si>
    <t>Uncertainty Adjustments</t>
  </si>
  <si>
    <t>External validity of migration research</t>
  </si>
  <si>
    <t>Replicability adjustment for migration</t>
  </si>
  <si>
    <t>ROI (benefits decline towards mean)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</si>
</sst>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_);[Red]\(&quot;$&quot;#,##0\)"/>
    <numFmt numFmtId="165" formatCode="#,##0.0_);[Red]\(#,##0.0\)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Font="1" applyFill="1" applyBorder="1"/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1" xfId="0" applyFont="1" applyBorder="1"/>
    <xf numFmtId="0" fontId="0" fillId="0" borderId="13" xfId="0" applyFont="1" applyBorder="1"/>
    <xf numFmtId="0" fontId="0" fillId="0" borderId="8" xfId="0" applyFont="1" applyBorder="1"/>
    <xf numFmtId="0" fontId="2" fillId="0" borderId="9" xfId="0" applyFont="1" applyBorder="1"/>
    <xf numFmtId="0" fontId="2" fillId="0" borderId="9" xfId="0" applyFont="1" applyBorder="1" applyAlignment="1"/>
    <xf numFmtId="0" fontId="2" fillId="0" borderId="5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7" xfId="0" applyFont="1" applyBorder="1"/>
    <xf numFmtId="0" fontId="0" fillId="0" borderId="7" xfId="0" applyFont="1" applyFill="1" applyBorder="1"/>
    <xf numFmtId="9" fontId="0" fillId="0" borderId="7" xfId="0" applyNumberFormat="1" applyFont="1" applyBorder="1"/>
    <xf numFmtId="0" fontId="0" fillId="0" borderId="6" xfId="0" applyFont="1" applyBorder="1"/>
    <xf numFmtId="0" fontId="0" fillId="0" borderId="0" xfId="0" applyFont="1" applyBorder="1"/>
    <xf numFmtId="9" fontId="0" fillId="0" borderId="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2" xfId="0" applyFont="1" applyFill="1" applyBorder="1"/>
    <xf numFmtId="9" fontId="0" fillId="0" borderId="12" xfId="0" applyNumberFormat="1" applyFont="1" applyBorder="1"/>
    <xf numFmtId="0" fontId="0" fillId="0" borderId="14" xfId="0" applyFont="1" applyBorder="1"/>
    <xf numFmtId="0" fontId="0" fillId="0" borderId="14" xfId="0" applyFont="1" applyFill="1" applyBorder="1"/>
    <xf numFmtId="1" fontId="0" fillId="2" borderId="6" xfId="0" applyNumberFormat="1" applyFont="1" applyFill="1" applyBorder="1"/>
    <xf numFmtId="165" fontId="0" fillId="0" borderId="0" xfId="0" applyNumberFormat="1" applyFont="1"/>
    <xf numFmtId="0" fontId="2" fillId="2" borderId="10" xfId="0" applyFont="1" applyFill="1" applyBorder="1"/>
    <xf numFmtId="9" fontId="0" fillId="2" borderId="10" xfId="0" applyNumberFormat="1" applyFont="1" applyFill="1" applyBorder="1"/>
    <xf numFmtId="9" fontId="0" fillId="0" borderId="0" xfId="0" applyNumberFormat="1" applyFont="1"/>
    <xf numFmtId="9" fontId="0" fillId="2" borderId="13" xfId="0" applyNumberFormat="1" applyFont="1" applyFill="1" applyBorder="1"/>
    <xf numFmtId="0" fontId="4" fillId="0" borderId="0" xfId="0" applyFont="1"/>
    <xf numFmtId="165" fontId="4" fillId="0" borderId="0" xfId="0" applyNumberFormat="1" applyFont="1"/>
    <xf numFmtId="2" fontId="0" fillId="0" borderId="0" xfId="0" applyNumberFormat="1" applyFont="1"/>
    <xf numFmtId="0" fontId="2" fillId="0" borderId="6" xfId="0" applyFont="1" applyFill="1" applyBorder="1"/>
    <xf numFmtId="2" fontId="4" fillId="0" borderId="0" xfId="0" applyNumberFormat="1" applyFont="1"/>
    <xf numFmtId="164" fontId="0" fillId="0" borderId="0" xfId="0" applyNumberFormat="1" applyFont="1"/>
    <xf numFmtId="0" fontId="1" fillId="0" borderId="14" xfId="0" applyFont="1" applyBorder="1"/>
    <xf numFmtId="9" fontId="0" fillId="2" borderId="8" xfId="0" applyNumberFormat="1" applyFont="1" applyFill="1" applyBorder="1"/>
    <xf numFmtId="1" fontId="0" fillId="0" borderId="0" xfId="0" applyNumberFormat="1" applyFont="1"/>
    <xf numFmtId="2" fontId="0" fillId="0" borderId="11" xfId="0" applyNumberFormat="1" applyFont="1" applyBorder="1"/>
    <xf numFmtId="0" fontId="4" fillId="0" borderId="15" xfId="0" applyFont="1" applyBorder="1"/>
    <xf numFmtId="9" fontId="0" fillId="2" borderId="15" xfId="0" applyNumberFormat="1" applyFont="1" applyFill="1" applyBorder="1"/>
    <xf numFmtId="0" fontId="1" fillId="0" borderId="8" xfId="0" applyFont="1" applyBorder="1"/>
    <xf numFmtId="2" fontId="0" fillId="0" borderId="14" xfId="0" applyNumberFormat="1" applyFont="1" applyBorder="1"/>
    <xf numFmtId="0" fontId="5" fillId="0" borderId="5" xfId="0" applyFont="1" applyBorder="1"/>
    <xf numFmtId="0" fontId="5" fillId="0" borderId="1" xfId="0" applyFont="1" applyBorder="1"/>
    <xf numFmtId="0" fontId="0" fillId="0" borderId="15" xfId="0" applyFont="1" applyBorder="1"/>
    <xf numFmtId="0" fontId="0" fillId="0" borderId="4" xfId="0" applyFont="1" applyBorder="1"/>
    <xf numFmtId="2" fontId="0" fillId="0" borderId="8" xfId="0" applyNumberFormat="1" applyFont="1" applyBorder="1"/>
    <xf numFmtId="2" fontId="0" fillId="0" borderId="0" xfId="0" applyNumberFormat="1" applyFont="1" applyBorder="1"/>
    <xf numFmtId="2" fontId="0" fillId="0" borderId="12" xfId="0" applyNumberFormat="1" applyFont="1" applyBorder="1"/>
    <xf numFmtId="2" fontId="0" fillId="0" borderId="15" xfId="0" applyNumberFormat="1" applyFont="1" applyBorder="1"/>
    <xf numFmtId="0" fontId="1" fillId="0" borderId="14" xfId="0" applyFont="1" applyFill="1" applyBorder="1"/>
    <xf numFmtId="2" fontId="0" fillId="3" borderId="7" xfId="0" applyNumberFormat="1" applyFont="1" applyFill="1" applyBorder="1"/>
    <xf numFmtId="2" fontId="0" fillId="3" borderId="0" xfId="0" applyNumberFormat="1" applyFont="1" applyFill="1" applyBorder="1"/>
    <xf numFmtId="2" fontId="0" fillId="3" borderId="8" xfId="0" applyNumberFormat="1" applyFont="1" applyFill="1" applyBorder="1"/>
    <xf numFmtId="2" fontId="0" fillId="3" borderId="11" xfId="0" applyNumberFormat="1" applyFont="1" applyFill="1" applyBorder="1"/>
    <xf numFmtId="0" fontId="0" fillId="0" borderId="2" xfId="0" applyFont="1" applyFill="1" applyBorder="1"/>
    <xf numFmtId="0" fontId="0" fillId="0" borderId="4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0" fillId="0" borderId="15" xfId="0" applyFont="1" applyFill="1" applyBorder="1"/>
    <xf numFmtId="2" fontId="0" fillId="0" borderId="10" xfId="0" applyNumberFormat="1" applyFont="1" applyBorder="1"/>
    <xf numFmtId="2" fontId="0" fillId="0" borderId="13" xfId="0" applyNumberFormat="1" applyFont="1" applyBorder="1"/>
    <xf numFmtId="0" fontId="4" fillId="0" borderId="8" xfId="0" applyFont="1" applyFill="1" applyBorder="1"/>
    <xf numFmtId="0" fontId="0" fillId="0" borderId="2" xfId="0" applyFont="1" applyBorder="1"/>
    <xf numFmtId="17" fontId="0" fillId="0" borderId="11" xfId="0" applyNumberFormat="1" applyFont="1" applyBorder="1"/>
    <xf numFmtId="0" fontId="0" fillId="0" borderId="9" xfId="0" applyFont="1" applyFill="1" applyBorder="1"/>
    <xf numFmtId="0" fontId="4" fillId="0" borderId="1" xfId="0" applyFont="1" applyBorder="1"/>
    <xf numFmtId="0" fontId="4" fillId="0" borderId="13" xfId="0" applyFont="1" applyBorder="1"/>
    <xf numFmtId="9" fontId="0" fillId="0" borderId="10" xfId="0" applyNumberFormat="1" applyFont="1" applyBorder="1"/>
    <xf numFmtId="0" fontId="3" fillId="0" borderId="14" xfId="0" applyFont="1" applyBorder="1"/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51"/>
  <sheetViews>
    <sheetView tabSelected="1" workbookViewId="0">
      <selection activeCell="B15" sqref="B15"/>
    </sheetView>
  </sheetViews>
  <sheetFormatPr baseColWidth="10" defaultRowHeight="15"/>
  <cols>
    <col min="1" max="1" width="71.33203125" style="4" customWidth="1"/>
    <col min="2" max="2" width="13.33203125" style="4" customWidth="1"/>
    <col min="3" max="3" width="16.83203125" style="4" customWidth="1"/>
    <col min="4" max="4" width="8.1640625" style="4" customWidth="1"/>
    <col min="5" max="5" width="14" style="4" customWidth="1"/>
    <col min="6" max="6" width="15.83203125" style="4" customWidth="1"/>
    <col min="7" max="7" width="9.33203125" style="4" customWidth="1"/>
    <col min="8" max="10" width="14.6640625" style="4" customWidth="1"/>
    <col min="11" max="16384" width="10.83203125" style="4"/>
  </cols>
  <sheetData>
    <row r="1" spans="1:16">
      <c r="A1" s="81" t="s">
        <v>19</v>
      </c>
      <c r="B1" s="82"/>
      <c r="C1" s="82"/>
      <c r="D1" s="82"/>
      <c r="E1" s="83"/>
    </row>
    <row r="2" spans="1:16">
      <c r="A2" s="78" t="s">
        <v>23</v>
      </c>
      <c r="B2" s="79"/>
      <c r="C2" s="79"/>
      <c r="D2" s="79"/>
      <c r="E2" s="80"/>
    </row>
    <row r="3" spans="1:16">
      <c r="A3" s="78" t="s">
        <v>24</v>
      </c>
      <c r="B3" s="79"/>
      <c r="C3" s="79"/>
      <c r="D3" s="79"/>
      <c r="E3" s="80"/>
    </row>
    <row r="4" spans="1:16">
      <c r="A4" s="78" t="s">
        <v>25</v>
      </c>
      <c r="B4" s="79"/>
      <c r="C4" s="79"/>
      <c r="D4" s="79"/>
      <c r="E4" s="80"/>
    </row>
    <row r="5" spans="1:16">
      <c r="A5" s="84" t="s">
        <v>22</v>
      </c>
      <c r="B5" s="85"/>
      <c r="C5" s="85"/>
      <c r="D5" s="85"/>
      <c r="E5" s="86"/>
    </row>
    <row r="7" spans="1:16">
      <c r="A7" s="77" t="s">
        <v>33</v>
      </c>
      <c r="H7" s="87" t="s">
        <v>27</v>
      </c>
      <c r="I7" s="88"/>
      <c r="J7" s="88"/>
      <c r="K7" s="88"/>
      <c r="L7" s="88"/>
      <c r="M7" s="88"/>
      <c r="N7" s="89"/>
    </row>
    <row r="8" spans="1:16">
      <c r="A8" s="14"/>
      <c r="B8" s="15" t="s">
        <v>37</v>
      </c>
      <c r="C8" s="16" t="s">
        <v>16</v>
      </c>
      <c r="D8" s="16" t="s">
        <v>17</v>
      </c>
      <c r="E8" s="16" t="s">
        <v>38</v>
      </c>
      <c r="F8" s="17" t="s">
        <v>39</v>
      </c>
      <c r="H8" s="87" t="s">
        <v>34</v>
      </c>
      <c r="I8" s="88"/>
      <c r="J8" s="89"/>
      <c r="L8" s="90" t="s">
        <v>35</v>
      </c>
      <c r="M8" s="91"/>
      <c r="N8" s="92"/>
    </row>
    <row r="9" spans="1:16">
      <c r="A9" s="9" t="s">
        <v>41</v>
      </c>
      <c r="B9" s="18">
        <v>1103.2</v>
      </c>
      <c r="C9" s="19">
        <v>10</v>
      </c>
      <c r="D9" s="20">
        <f>C9/B9</f>
        <v>9.0645395213923129E-3</v>
      </c>
      <c r="E9" s="18" t="s">
        <v>42</v>
      </c>
      <c r="F9" s="21" t="s">
        <v>15</v>
      </c>
      <c r="G9" s="4" t="s">
        <v>36</v>
      </c>
      <c r="I9" s="70" t="s">
        <v>4</v>
      </c>
    </row>
    <row r="10" spans="1:16">
      <c r="A10" s="72" t="s">
        <v>43</v>
      </c>
      <c r="B10" s="22">
        <v>951.8</v>
      </c>
      <c r="C10" s="3">
        <v>66.5</v>
      </c>
      <c r="D10" s="23">
        <f>C10/B10</f>
        <v>6.9867619247741125E-2</v>
      </c>
      <c r="E10" s="22" t="s">
        <v>44</v>
      </c>
      <c r="F10" s="6" t="s">
        <v>15</v>
      </c>
      <c r="G10" s="4" t="s">
        <v>36</v>
      </c>
      <c r="I10" s="46">
        <f>$C$12/($B$15+1)</f>
        <v>7.6333333333333337</v>
      </c>
    </row>
    <row r="11" spans="1:16">
      <c r="A11" s="52" t="s">
        <v>45</v>
      </c>
      <c r="B11" s="25">
        <v>1145.0999999999999</v>
      </c>
      <c r="C11" s="26">
        <v>70.900000000000006</v>
      </c>
      <c r="D11" s="27">
        <f>C11/B11</f>
        <v>6.1915989869880367E-2</v>
      </c>
      <c r="E11" s="25" t="s">
        <v>46</v>
      </c>
      <c r="F11" s="8" t="s">
        <v>15</v>
      </c>
      <c r="G11" s="4" t="s">
        <v>36</v>
      </c>
      <c r="H11" s="63" t="s">
        <v>2</v>
      </c>
      <c r="I11" s="64" t="s">
        <v>40</v>
      </c>
      <c r="J11" s="64" t="s">
        <v>3</v>
      </c>
      <c r="K11" s="3" t="s">
        <v>36</v>
      </c>
      <c r="L11" s="29" t="s">
        <v>2</v>
      </c>
      <c r="M11" s="2" t="s">
        <v>40</v>
      </c>
      <c r="N11" s="64" t="s">
        <v>3</v>
      </c>
      <c r="O11" s="3" t="s">
        <v>36</v>
      </c>
      <c r="P11" s="22"/>
    </row>
    <row r="12" spans="1:16">
      <c r="A12" s="28" t="s">
        <v>18</v>
      </c>
      <c r="B12" s="22" t="s">
        <v>36</v>
      </c>
      <c r="C12" s="29">
        <f>AVERAGE(C10:C11)</f>
        <v>68.7</v>
      </c>
      <c r="D12" s="23"/>
      <c r="E12" s="22"/>
      <c r="F12" s="22"/>
      <c r="H12" s="9">
        <v>0</v>
      </c>
      <c r="I12" s="59">
        <f>$C$12</f>
        <v>68.7</v>
      </c>
      <c r="J12" s="54">
        <f t="shared" ref="J12:J51" si="0">$I12*(1/(1+$B$16))^$H12</f>
        <v>68.7</v>
      </c>
      <c r="L12" s="9">
        <v>0</v>
      </c>
      <c r="M12" s="61">
        <f>($C$12*(1+$B$16)^$H12)</f>
        <v>68.7</v>
      </c>
      <c r="N12" s="68">
        <f t="shared" ref="N12:N51" si="1">$M12*(1/(1+$B$16))^$L12</f>
        <v>68.7</v>
      </c>
    </row>
    <row r="13" spans="1:16">
      <c r="A13" s="22"/>
      <c r="B13" s="22"/>
      <c r="C13" s="3"/>
      <c r="D13" s="23"/>
      <c r="E13" s="22"/>
      <c r="F13" s="22"/>
      <c r="H13" s="24">
        <v>1</v>
      </c>
      <c r="I13" s="60">
        <f>$C$12</f>
        <v>68.7</v>
      </c>
      <c r="J13" s="45">
        <f t="shared" si="0"/>
        <v>65.428571428571431</v>
      </c>
      <c r="L13" s="24">
        <v>1</v>
      </c>
      <c r="M13" s="62">
        <f>$C$12</f>
        <v>68.7</v>
      </c>
      <c r="N13" s="68">
        <f t="shared" si="1"/>
        <v>65.428571428571431</v>
      </c>
    </row>
    <row r="14" spans="1:16">
      <c r="A14" s="42" t="s">
        <v>47</v>
      </c>
      <c r="B14" s="22"/>
      <c r="C14" s="58" t="s">
        <v>39</v>
      </c>
      <c r="D14" s="23"/>
      <c r="E14" s="22"/>
      <c r="F14" s="22"/>
      <c r="H14" s="24">
        <v>2</v>
      </c>
      <c r="I14" s="55">
        <f t="shared" ref="I14:I51" si="2">$C$12-$I$10*($H14-1)</f>
        <v>61.06666666666667</v>
      </c>
      <c r="J14" s="45">
        <f t="shared" si="0"/>
        <v>55.389266817838248</v>
      </c>
      <c r="L14" s="24">
        <v>2</v>
      </c>
      <c r="M14" s="45">
        <f t="shared" ref="M14:M51" si="3">($C$12*$B$19)</f>
        <v>51.525000000000006</v>
      </c>
      <c r="N14" s="68">
        <f t="shared" si="1"/>
        <v>46.734693877551024</v>
      </c>
    </row>
    <row r="15" spans="1:16">
      <c r="A15" s="1" t="s">
        <v>26</v>
      </c>
      <c r="B15" s="30">
        <v>8</v>
      </c>
      <c r="C15" s="21" t="s">
        <v>20</v>
      </c>
      <c r="E15" s="31"/>
      <c r="H15" s="24">
        <v>3</v>
      </c>
      <c r="I15" s="55">
        <f t="shared" si="2"/>
        <v>53.433333333333337</v>
      </c>
      <c r="J15" s="45">
        <f t="shared" si="0"/>
        <v>46.15772234819854</v>
      </c>
      <c r="L15" s="24">
        <v>3</v>
      </c>
      <c r="M15" s="45">
        <f t="shared" si="3"/>
        <v>51.525000000000006</v>
      </c>
      <c r="N15" s="68">
        <f t="shared" si="1"/>
        <v>44.509232264334308</v>
      </c>
    </row>
    <row r="16" spans="1:16">
      <c r="A16" s="10" t="s">
        <v>48</v>
      </c>
      <c r="B16" s="32">
        <v>0.05</v>
      </c>
      <c r="C16" s="76" t="s">
        <v>21</v>
      </c>
      <c r="E16" s="31"/>
      <c r="H16" s="24">
        <v>4</v>
      </c>
      <c r="I16" s="55">
        <f t="shared" si="2"/>
        <v>45.8</v>
      </c>
      <c r="J16" s="45">
        <f t="shared" si="0"/>
        <v>37.679773345468185</v>
      </c>
      <c r="L16" s="24">
        <v>4</v>
      </c>
      <c r="M16" s="45">
        <f t="shared" si="3"/>
        <v>51.525000000000006</v>
      </c>
      <c r="N16" s="68">
        <f t="shared" si="1"/>
        <v>42.389745013651719</v>
      </c>
    </row>
    <row r="17" spans="1:14">
      <c r="A17" s="11" t="s">
        <v>49</v>
      </c>
      <c r="B17" s="33">
        <v>0.5</v>
      </c>
      <c r="C17" s="6" t="s">
        <v>20</v>
      </c>
      <c r="H17" s="24">
        <v>5</v>
      </c>
      <c r="I17" s="55">
        <f t="shared" si="2"/>
        <v>38.166666666666671</v>
      </c>
      <c r="J17" s="45">
        <f t="shared" si="0"/>
        <v>29.90458202021285</v>
      </c>
      <c r="L17" s="24">
        <v>5</v>
      </c>
      <c r="M17" s="45">
        <f t="shared" si="3"/>
        <v>51.525000000000006</v>
      </c>
      <c r="N17" s="68">
        <f t="shared" si="1"/>
        <v>40.371185727287347</v>
      </c>
    </row>
    <row r="18" spans="1:14">
      <c r="A18" s="73" t="s">
        <v>50</v>
      </c>
      <c r="B18" s="33">
        <v>0</v>
      </c>
      <c r="C18" s="6" t="s">
        <v>21</v>
      </c>
      <c r="E18" s="31"/>
      <c r="H18" s="24">
        <v>6</v>
      </c>
      <c r="I18" s="55">
        <f t="shared" si="2"/>
        <v>30.533333333333331</v>
      </c>
      <c r="J18" s="45">
        <f t="shared" si="0"/>
        <v>22.784443443971693</v>
      </c>
      <c r="L18" s="24">
        <v>6</v>
      </c>
      <c r="M18" s="45">
        <f t="shared" si="3"/>
        <v>51.525000000000006</v>
      </c>
      <c r="N18" s="68">
        <f t="shared" si="1"/>
        <v>38.448748311702239</v>
      </c>
    </row>
    <row r="19" spans="1:14">
      <c r="A19" s="74" t="s">
        <v>29</v>
      </c>
      <c r="B19" s="35">
        <v>0.75</v>
      </c>
      <c r="C19" s="75" t="s">
        <v>20</v>
      </c>
      <c r="E19" s="37"/>
      <c r="F19" s="36"/>
      <c r="H19" s="24">
        <v>7</v>
      </c>
      <c r="I19" s="55">
        <f t="shared" si="2"/>
        <v>22.9</v>
      </c>
      <c r="J19" s="45">
        <f t="shared" si="0"/>
        <v>16.274602459979779</v>
      </c>
      <c r="L19" s="24">
        <v>7</v>
      </c>
      <c r="M19" s="45">
        <f t="shared" si="3"/>
        <v>51.525000000000006</v>
      </c>
      <c r="N19" s="68">
        <f t="shared" si="1"/>
        <v>36.617855534954508</v>
      </c>
    </row>
    <row r="20" spans="1:14">
      <c r="D20" s="38"/>
      <c r="E20" s="37"/>
      <c r="F20" s="36"/>
      <c r="H20" s="24">
        <v>8</v>
      </c>
      <c r="I20" s="55">
        <f t="shared" si="2"/>
        <v>15.266666666666666</v>
      </c>
      <c r="J20" s="45">
        <f t="shared" si="0"/>
        <v>10.333080926971288</v>
      </c>
      <c r="L20" s="24">
        <v>8</v>
      </c>
      <c r="M20" s="45">
        <f t="shared" si="3"/>
        <v>51.525000000000006</v>
      </c>
      <c r="N20" s="68">
        <f t="shared" si="1"/>
        <v>34.874148128528098</v>
      </c>
    </row>
    <row r="21" spans="1:14">
      <c r="D21" s="38"/>
      <c r="E21" s="37"/>
      <c r="F21" s="36"/>
      <c r="H21" s="24">
        <v>9</v>
      </c>
      <c r="I21" s="55">
        <f t="shared" si="2"/>
        <v>7.6333333333333329</v>
      </c>
      <c r="J21" s="45">
        <f t="shared" si="0"/>
        <v>4.9205147271291843</v>
      </c>
      <c r="L21" s="24">
        <v>9</v>
      </c>
      <c r="M21" s="45">
        <f t="shared" si="3"/>
        <v>51.525000000000006</v>
      </c>
      <c r="N21" s="68">
        <f t="shared" si="1"/>
        <v>33.213474408122003</v>
      </c>
    </row>
    <row r="22" spans="1:14">
      <c r="A22" s="42" t="s">
        <v>51</v>
      </c>
      <c r="C22" s="58" t="s">
        <v>39</v>
      </c>
      <c r="D22" s="40"/>
      <c r="E22" s="37"/>
      <c r="F22" s="36"/>
      <c r="H22" s="24">
        <v>10</v>
      </c>
      <c r="I22" s="55">
        <f t="shared" si="2"/>
        <v>0</v>
      </c>
      <c r="J22" s="45">
        <f t="shared" si="0"/>
        <v>0</v>
      </c>
      <c r="L22" s="24">
        <v>10</v>
      </c>
      <c r="M22" s="45">
        <f t="shared" si="3"/>
        <v>51.525000000000006</v>
      </c>
      <c r="N22" s="68">
        <f t="shared" si="1"/>
        <v>31.631880388687616</v>
      </c>
    </row>
    <row r="23" spans="1:14">
      <c r="A23" s="12" t="s">
        <v>52</v>
      </c>
      <c r="B23" s="39">
        <v>2</v>
      </c>
      <c r="C23" s="65" t="s">
        <v>30</v>
      </c>
      <c r="E23" s="34"/>
      <c r="H23" s="24">
        <v>11</v>
      </c>
      <c r="I23" s="55">
        <f t="shared" si="2"/>
        <v>-7.63333333333334</v>
      </c>
      <c r="J23" s="45">
        <f t="shared" si="0"/>
        <v>-4.463051906693142</v>
      </c>
      <c r="L23" s="24">
        <v>11</v>
      </c>
      <c r="M23" s="45">
        <f t="shared" si="3"/>
        <v>51.525000000000006</v>
      </c>
      <c r="N23" s="68">
        <f t="shared" si="1"/>
        <v>30.125600370178685</v>
      </c>
    </row>
    <row r="24" spans="1:14">
      <c r="A24" s="5" t="s">
        <v>53</v>
      </c>
      <c r="B24" s="6">
        <v>4.7</v>
      </c>
      <c r="C24" s="66" t="s">
        <v>31</v>
      </c>
      <c r="D24" s="40"/>
      <c r="E24" s="41"/>
      <c r="H24" s="24">
        <v>12</v>
      </c>
      <c r="I24" s="55">
        <f t="shared" si="2"/>
        <v>-15.266666666666666</v>
      </c>
      <c r="J24" s="45">
        <f t="shared" si="0"/>
        <v>-8.5010512508440712</v>
      </c>
      <c r="L24" s="24">
        <v>12</v>
      </c>
      <c r="M24" s="45">
        <f t="shared" si="3"/>
        <v>51.525000000000006</v>
      </c>
      <c r="N24" s="68">
        <f t="shared" si="1"/>
        <v>28.691047971598746</v>
      </c>
    </row>
    <row r="25" spans="1:14">
      <c r="A25" s="7" t="s">
        <v>54</v>
      </c>
      <c r="B25" s="8">
        <f>8.5/600</f>
        <v>1.4166666666666666E-2</v>
      </c>
      <c r="C25" s="52" t="s">
        <v>32</v>
      </c>
      <c r="D25" s="40"/>
      <c r="E25" s="41"/>
      <c r="H25" s="24">
        <v>13</v>
      </c>
      <c r="I25" s="55">
        <f t="shared" si="2"/>
        <v>-22.900000000000006</v>
      </c>
      <c r="J25" s="45">
        <f t="shared" si="0"/>
        <v>-12.144358929777248</v>
      </c>
      <c r="L25" s="24">
        <v>13</v>
      </c>
      <c r="M25" s="45">
        <f t="shared" si="3"/>
        <v>51.525000000000006</v>
      </c>
      <c r="N25" s="68">
        <f t="shared" si="1"/>
        <v>27.324807591998802</v>
      </c>
    </row>
    <row r="26" spans="1:14">
      <c r="H26" s="24">
        <v>14</v>
      </c>
      <c r="I26" s="55">
        <f t="shared" si="2"/>
        <v>-30.533333333333331</v>
      </c>
      <c r="J26" s="45">
        <f t="shared" si="0"/>
        <v>-15.421408164796498</v>
      </c>
      <c r="L26" s="24">
        <v>14</v>
      </c>
      <c r="M26" s="45">
        <f t="shared" si="3"/>
        <v>51.525000000000006</v>
      </c>
      <c r="N26" s="68">
        <f t="shared" si="1"/>
        <v>26.023626278094095</v>
      </c>
    </row>
    <row r="27" spans="1:14">
      <c r="H27" s="24">
        <v>15</v>
      </c>
      <c r="I27" s="55">
        <f t="shared" si="2"/>
        <v>-38.166666666666671</v>
      </c>
      <c r="J27" s="45">
        <f t="shared" si="0"/>
        <v>-18.35881924380536</v>
      </c>
      <c r="L27" s="24">
        <v>15</v>
      </c>
      <c r="M27" s="45">
        <f t="shared" si="3"/>
        <v>51.525000000000006</v>
      </c>
      <c r="N27" s="68">
        <f t="shared" si="1"/>
        <v>24.784405979137233</v>
      </c>
    </row>
    <row r="28" spans="1:14">
      <c r="A28" s="42" t="s">
        <v>55</v>
      </c>
      <c r="C28" s="58" t="s">
        <v>39</v>
      </c>
      <c r="H28" s="24">
        <v>16</v>
      </c>
      <c r="I28" s="55">
        <f t="shared" si="2"/>
        <v>-45.8</v>
      </c>
      <c r="J28" s="45">
        <f t="shared" si="0"/>
        <v>-20.98150770720612</v>
      </c>
      <c r="L28" s="24">
        <v>16</v>
      </c>
      <c r="M28" s="45">
        <f t="shared" si="3"/>
        <v>51.525000000000006</v>
      </c>
      <c r="N28" s="68">
        <f t="shared" si="1"/>
        <v>23.60419617060689</v>
      </c>
    </row>
    <row r="29" spans="1:14">
      <c r="A29" s="9" t="s">
        <v>56</v>
      </c>
      <c r="B29" s="43">
        <v>0.9</v>
      </c>
      <c r="C29" s="65" t="s">
        <v>21</v>
      </c>
      <c r="H29" s="24">
        <v>17</v>
      </c>
      <c r="I29" s="55">
        <f t="shared" si="2"/>
        <v>-53.433333333333337</v>
      </c>
      <c r="J29" s="45">
        <f t="shared" si="0"/>
        <v>-23.312786341340136</v>
      </c>
      <c r="L29" s="24">
        <v>17</v>
      </c>
      <c r="M29" s="45">
        <f t="shared" si="3"/>
        <v>51.525000000000006</v>
      </c>
      <c r="N29" s="68">
        <f t="shared" si="1"/>
        <v>22.480186829149417</v>
      </c>
    </row>
    <row r="30" spans="1:14">
      <c r="A30" s="52" t="s">
        <v>57</v>
      </c>
      <c r="B30" s="47">
        <v>0.7</v>
      </c>
      <c r="C30" s="67" t="s">
        <v>21</v>
      </c>
      <c r="H30" s="24">
        <v>18</v>
      </c>
      <c r="I30" s="55">
        <f t="shared" si="2"/>
        <v>-61.066666666666677</v>
      </c>
      <c r="J30" s="45">
        <f t="shared" si="0"/>
        <v>-25.374461323907635</v>
      </c>
      <c r="L30" s="24">
        <v>18</v>
      </c>
      <c r="M30" s="45">
        <f t="shared" si="3"/>
        <v>51.525000000000006</v>
      </c>
      <c r="N30" s="68">
        <f t="shared" si="1"/>
        <v>21.409701742047066</v>
      </c>
    </row>
    <row r="31" spans="1:14">
      <c r="H31" s="24">
        <v>19</v>
      </c>
      <c r="I31" s="55">
        <f t="shared" si="2"/>
        <v>-68.7</v>
      </c>
      <c r="J31" s="45">
        <f t="shared" si="0"/>
        <v>-27.186922847043888</v>
      </c>
      <c r="L31" s="24">
        <v>19</v>
      </c>
      <c r="M31" s="45">
        <f t="shared" si="3"/>
        <v>51.525000000000006</v>
      </c>
      <c r="N31" s="68">
        <f t="shared" si="1"/>
        <v>20.39019213528292</v>
      </c>
    </row>
    <row r="32" spans="1:14">
      <c r="A32" s="3"/>
      <c r="C32" s="44"/>
      <c r="H32" s="24">
        <v>20</v>
      </c>
      <c r="I32" s="55">
        <f t="shared" si="2"/>
        <v>-76.333333333333329</v>
      </c>
      <c r="J32" s="45">
        <f t="shared" si="0"/>
        <v>-28.769230525972365</v>
      </c>
      <c r="L32" s="24">
        <v>20</v>
      </c>
      <c r="M32" s="45">
        <f t="shared" si="3"/>
        <v>51.525000000000006</v>
      </c>
      <c r="N32" s="68">
        <f t="shared" si="1"/>
        <v>19.419230605031352</v>
      </c>
    </row>
    <row r="33" spans="1:14">
      <c r="A33" s="58" t="s">
        <v>1</v>
      </c>
      <c r="B33" s="9" t="s">
        <v>6</v>
      </c>
      <c r="C33" s="21" t="s">
        <v>7</v>
      </c>
      <c r="H33" s="24">
        <v>21</v>
      </c>
      <c r="I33" s="55">
        <f t="shared" si="2"/>
        <v>-83.966666666666683</v>
      </c>
      <c r="J33" s="45">
        <f t="shared" si="0"/>
        <v>-30.139193884352004</v>
      </c>
      <c r="L33" s="24">
        <v>21</v>
      </c>
      <c r="M33" s="45">
        <f t="shared" si="3"/>
        <v>51.525000000000006</v>
      </c>
      <c r="N33" s="68">
        <f t="shared" si="1"/>
        <v>18.494505338125091</v>
      </c>
    </row>
    <row r="34" spans="1:14">
      <c r="A34" s="65" t="s">
        <v>28</v>
      </c>
      <c r="B34" s="45">
        <f>SUM($J$12:INDEX($J$12:$J$51,2+$B$15,1))</f>
        <v>357.57255751834111</v>
      </c>
      <c r="C34" s="68">
        <f>SUM($N$12:INDEX($N$12:$N$51,2+$B$15,1))</f>
        <v>451.28765469470267</v>
      </c>
      <c r="E34" s="38"/>
      <c r="H34" s="24">
        <v>22</v>
      </c>
      <c r="I34" s="55">
        <f t="shared" si="2"/>
        <v>-91.600000000000009</v>
      </c>
      <c r="J34" s="45">
        <f t="shared" si="0"/>
        <v>-31.313448191534548</v>
      </c>
      <c r="L34" s="24">
        <v>22</v>
      </c>
      <c r="M34" s="45">
        <f t="shared" si="3"/>
        <v>51.525000000000006</v>
      </c>
      <c r="N34" s="68">
        <f t="shared" si="1"/>
        <v>17.613814607738185</v>
      </c>
    </row>
    <row r="35" spans="1:14">
      <c r="A35" s="66" t="s">
        <v>11</v>
      </c>
      <c r="B35" s="45">
        <f>B$34*$B$23</f>
        <v>715.14511503668223</v>
      </c>
      <c r="C35" s="68">
        <f>C$34*$B$23</f>
        <v>902.57530938940533</v>
      </c>
      <c r="H35" s="24">
        <v>23</v>
      </c>
      <c r="I35" s="55">
        <f t="shared" si="2"/>
        <v>-99.233333333333334</v>
      </c>
      <c r="J35" s="45">
        <f t="shared" si="0"/>
        <v>-32.307525911900719</v>
      </c>
      <c r="L35" s="24">
        <v>23</v>
      </c>
      <c r="M35" s="45">
        <f t="shared" si="3"/>
        <v>51.525000000000006</v>
      </c>
      <c r="N35" s="68">
        <f t="shared" si="1"/>
        <v>16.775061531179219</v>
      </c>
    </row>
    <row r="36" spans="1:14">
      <c r="A36" s="66" t="s">
        <v>8</v>
      </c>
      <c r="B36" s="45">
        <f>B$35*$B$24</f>
        <v>3361.1820406724064</v>
      </c>
      <c r="C36" s="68">
        <f>C$35*$B$24</f>
        <v>4242.1039541302052</v>
      </c>
      <c r="H36" s="24">
        <v>24</v>
      </c>
      <c r="I36" s="55">
        <f t="shared" si="2"/>
        <v>-106.86666666666666</v>
      </c>
      <c r="J36" s="45">
        <f t="shared" si="0"/>
        <v>-33.135924012205862</v>
      </c>
      <c r="L36" s="24">
        <v>24</v>
      </c>
      <c r="M36" s="45">
        <f t="shared" si="3"/>
        <v>51.525000000000006</v>
      </c>
      <c r="N36" s="68">
        <f t="shared" si="1"/>
        <v>15.976249077313543</v>
      </c>
    </row>
    <row r="37" spans="1:14">
      <c r="A37" s="66" t="s">
        <v>5</v>
      </c>
      <c r="B37" s="45">
        <f>B$36*(1+$B$17)</f>
        <v>5041.7730610086091</v>
      </c>
      <c r="C37" s="68">
        <f>C$36*(1+$B$17)</f>
        <v>6363.1559311953079</v>
      </c>
      <c r="H37" s="24">
        <v>25</v>
      </c>
      <c r="I37" s="55">
        <f t="shared" si="2"/>
        <v>-114.50000000000001</v>
      </c>
      <c r="J37" s="45">
        <f t="shared" si="0"/>
        <v>-33.812167359393747</v>
      </c>
      <c r="L37" s="24">
        <v>25</v>
      </c>
      <c r="M37" s="45">
        <f t="shared" si="3"/>
        <v>51.525000000000006</v>
      </c>
      <c r="N37" s="68">
        <f t="shared" si="1"/>
        <v>15.215475311727184</v>
      </c>
    </row>
    <row r="38" spans="1:14">
      <c r="A38" s="66" t="s">
        <v>9</v>
      </c>
      <c r="B38" s="45">
        <f>B$37*$B$25</f>
        <v>71.425118364288622</v>
      </c>
      <c r="C38" s="68">
        <f>C$37*$B$25</f>
        <v>90.144709025266863</v>
      </c>
      <c r="H38" s="24">
        <v>26</v>
      </c>
      <c r="I38" s="55">
        <f t="shared" si="2"/>
        <v>-122.13333333333334</v>
      </c>
      <c r="J38" s="45">
        <f t="shared" si="0"/>
        <v>-34.348868428590464</v>
      </c>
      <c r="L38" s="24">
        <v>26</v>
      </c>
      <c r="M38" s="45">
        <f t="shared" si="3"/>
        <v>51.525000000000006</v>
      </c>
      <c r="N38" s="68">
        <f t="shared" si="1"/>
        <v>14.490928868311604</v>
      </c>
    </row>
    <row r="39" spans="1:14">
      <c r="A39" s="67" t="s">
        <v>10</v>
      </c>
      <c r="B39" s="57">
        <f>B$38*$B$29*$B$30</f>
        <v>44.997824569501823</v>
      </c>
      <c r="C39" s="69">
        <f>C$38*$B$29*$B$30</f>
        <v>56.791166685918121</v>
      </c>
      <c r="E39" s="34"/>
      <c r="H39" s="24">
        <v>27</v>
      </c>
      <c r="I39" s="55">
        <f t="shared" si="2"/>
        <v>-129.76666666666665</v>
      </c>
      <c r="J39" s="45">
        <f t="shared" si="0"/>
        <v>-34.757783528930823</v>
      </c>
      <c r="L39" s="24">
        <v>27</v>
      </c>
      <c r="M39" s="45">
        <f t="shared" si="3"/>
        <v>51.525000000000006</v>
      </c>
      <c r="N39" s="68">
        <f t="shared" si="1"/>
        <v>13.80088463648724</v>
      </c>
    </row>
    <row r="40" spans="1:14">
      <c r="H40" s="24">
        <v>28</v>
      </c>
      <c r="I40" s="55">
        <f t="shared" si="2"/>
        <v>-137.40000000000003</v>
      </c>
      <c r="J40" s="45">
        <f t="shared" si="0"/>
        <v>-35.049865743459662</v>
      </c>
      <c r="L40" s="24">
        <v>28</v>
      </c>
      <c r="M40" s="45">
        <f t="shared" si="3"/>
        <v>51.525000000000006</v>
      </c>
      <c r="N40" s="68">
        <f t="shared" si="1"/>
        <v>13.143699653797372</v>
      </c>
    </row>
    <row r="41" spans="1:14">
      <c r="H41" s="24">
        <v>29</v>
      </c>
      <c r="I41" s="55">
        <f t="shared" si="2"/>
        <v>-145.03333333333336</v>
      </c>
      <c r="J41" s="45">
        <f t="shared" si="0"/>
        <v>-35.23531476855733</v>
      </c>
      <c r="L41" s="24">
        <v>29</v>
      </c>
      <c r="M41" s="45">
        <f t="shared" si="3"/>
        <v>51.525000000000006</v>
      </c>
      <c r="N41" s="68">
        <f t="shared" si="1"/>
        <v>12.517809194092735</v>
      </c>
    </row>
    <row r="42" spans="1:14">
      <c r="H42" s="24">
        <v>30</v>
      </c>
      <c r="I42" s="55">
        <f t="shared" si="2"/>
        <v>-152.66666666666669</v>
      </c>
      <c r="J42" s="45">
        <f t="shared" si="0"/>
        <v>-35.323623828127644</v>
      </c>
      <c r="L42" s="24">
        <v>30</v>
      </c>
      <c r="M42" s="45">
        <f t="shared" si="3"/>
        <v>51.525000000000006</v>
      </c>
      <c r="N42" s="68">
        <f t="shared" si="1"/>
        <v>11.921723041993079</v>
      </c>
    </row>
    <row r="43" spans="1:14">
      <c r="A43" s="48" t="s">
        <v>12</v>
      </c>
      <c r="C43" s="28" t="s">
        <v>39</v>
      </c>
      <c r="H43" s="24">
        <v>31</v>
      </c>
      <c r="I43" s="55">
        <f t="shared" si="2"/>
        <v>-160.30000000000001</v>
      </c>
      <c r="J43" s="45">
        <f t="shared" si="0"/>
        <v>-35.323623828127644</v>
      </c>
      <c r="L43" s="24">
        <v>31</v>
      </c>
      <c r="M43" s="45">
        <f t="shared" si="3"/>
        <v>51.525000000000006</v>
      </c>
      <c r="N43" s="68">
        <f t="shared" si="1"/>
        <v>11.354021944755313</v>
      </c>
    </row>
    <row r="44" spans="1:14">
      <c r="A44" s="71" t="s">
        <v>13</v>
      </c>
      <c r="B44" s="49">
        <v>7.2</v>
      </c>
      <c r="C44" s="53" t="s">
        <v>14</v>
      </c>
      <c r="H44" s="24">
        <v>32</v>
      </c>
      <c r="I44" s="55">
        <f t="shared" si="2"/>
        <v>-167.93333333333334</v>
      </c>
      <c r="J44" s="45">
        <f t="shared" si="0"/>
        <v>-35.243524907882453</v>
      </c>
      <c r="L44" s="24">
        <v>32</v>
      </c>
      <c r="M44" s="45">
        <f t="shared" si="3"/>
        <v>51.525000000000006</v>
      </c>
      <c r="N44" s="68">
        <f t="shared" si="1"/>
        <v>10.813354233100299</v>
      </c>
    </row>
    <row r="45" spans="1:14">
      <c r="H45" s="24">
        <v>33</v>
      </c>
      <c r="I45" s="55">
        <f t="shared" si="2"/>
        <v>-175.56666666666666</v>
      </c>
      <c r="J45" s="45">
        <f t="shared" si="0"/>
        <v>-35.090955535986851</v>
      </c>
      <c r="L45" s="24">
        <v>33</v>
      </c>
      <c r="M45" s="45">
        <f t="shared" si="3"/>
        <v>51.525000000000006</v>
      </c>
      <c r="N45" s="68">
        <f t="shared" si="1"/>
        <v>10.298432602952664</v>
      </c>
    </row>
    <row r="46" spans="1:14">
      <c r="H46" s="24">
        <v>34</v>
      </c>
      <c r="I46" s="55">
        <f t="shared" si="2"/>
        <v>-183.2</v>
      </c>
      <c r="J46" s="45">
        <f t="shared" si="0"/>
        <v>-34.872999290421717</v>
      </c>
      <c r="L46" s="24">
        <v>34</v>
      </c>
      <c r="M46" s="45">
        <f t="shared" si="3"/>
        <v>51.525000000000006</v>
      </c>
      <c r="N46" s="68">
        <f t="shared" si="1"/>
        <v>9.8080310504311097</v>
      </c>
    </row>
    <row r="47" spans="1:14">
      <c r="A47" s="50" t="s">
        <v>58</v>
      </c>
      <c r="B47" s="21">
        <f>B39/B44</f>
        <v>6.2496978568752528</v>
      </c>
      <c r="H47" s="24">
        <v>35</v>
      </c>
      <c r="I47" s="55">
        <f t="shared" si="2"/>
        <v>-190.83333333333337</v>
      </c>
      <c r="J47" s="45">
        <f t="shared" si="0"/>
        <v>-34.596229454783455</v>
      </c>
      <c r="L47" s="24">
        <v>35</v>
      </c>
      <c r="M47" s="45">
        <f t="shared" si="3"/>
        <v>51.525000000000006</v>
      </c>
      <c r="N47" s="68">
        <f t="shared" si="1"/>
        <v>9.3409819527915321</v>
      </c>
    </row>
    <row r="48" spans="1:14">
      <c r="A48" s="51" t="s">
        <v>0</v>
      </c>
      <c r="B48" s="8">
        <f>C39/B44</f>
        <v>7.8876620397108503</v>
      </c>
      <c r="H48" s="24">
        <v>36</v>
      </c>
      <c r="I48" s="55">
        <f t="shared" si="2"/>
        <v>-198.4666666666667</v>
      </c>
      <c r="J48" s="45">
        <f t="shared" si="0"/>
        <v>-34.266741555214082</v>
      </c>
      <c r="L48" s="24">
        <v>36</v>
      </c>
      <c r="M48" s="45">
        <f t="shared" si="3"/>
        <v>51.525000000000006</v>
      </c>
      <c r="N48" s="68">
        <f t="shared" si="1"/>
        <v>8.8961732883728875</v>
      </c>
    </row>
    <row r="49" spans="4:14">
      <c r="D49" s="13"/>
      <c r="H49" s="24">
        <v>37</v>
      </c>
      <c r="I49" s="55">
        <f t="shared" si="2"/>
        <v>-206.10000000000002</v>
      </c>
      <c r="J49" s="45">
        <f t="shared" si="0"/>
        <v>-33.890183955706235</v>
      </c>
      <c r="L49" s="24">
        <v>37</v>
      </c>
      <c r="M49" s="45">
        <f t="shared" si="3"/>
        <v>51.525000000000006</v>
      </c>
      <c r="N49" s="68">
        <f t="shared" si="1"/>
        <v>8.4725459889265586</v>
      </c>
    </row>
    <row r="50" spans="4:14">
      <c r="H50" s="24">
        <v>38</v>
      </c>
      <c r="I50" s="55">
        <f t="shared" si="2"/>
        <v>-213.73333333333335</v>
      </c>
      <c r="J50" s="45">
        <f t="shared" si="0"/>
        <v>-33.471786622919737</v>
      </c>
      <c r="L50" s="24">
        <v>38</v>
      </c>
      <c r="M50" s="45">
        <f t="shared" si="3"/>
        <v>51.525000000000006</v>
      </c>
      <c r="N50" s="68">
        <f t="shared" si="1"/>
        <v>8.0690914180252946</v>
      </c>
    </row>
    <row r="51" spans="4:14">
      <c r="H51" s="52">
        <v>39</v>
      </c>
      <c r="I51" s="56">
        <f t="shared" si="2"/>
        <v>-221.36666666666667</v>
      </c>
      <c r="J51" s="57">
        <f t="shared" si="0"/>
        <v>-33.016388165465038</v>
      </c>
      <c r="L51" s="52">
        <v>39</v>
      </c>
      <c r="M51" s="57">
        <f t="shared" si="3"/>
        <v>51.525000000000006</v>
      </c>
      <c r="N51" s="69">
        <f t="shared" si="1"/>
        <v>7.6848489695478976</v>
      </c>
    </row>
  </sheetData>
  <mergeCells count="8">
    <mergeCell ref="A2:E2"/>
    <mergeCell ref="A1:E1"/>
    <mergeCell ref="A5:E5"/>
    <mergeCell ref="H8:J8"/>
    <mergeCell ref="L8:N8"/>
    <mergeCell ref="H7:N7"/>
    <mergeCell ref="A4:E4"/>
    <mergeCell ref="A3:E3"/>
  </mergeCells>
  <phoneticPr fontId="8" type="noConversion"/>
  <dataValidations count="4">
    <dataValidation type="list" allowBlank="1" showInputMessage="1" showErrorMessage="1" sqref="B23">
      <formula1>"1,2,3"</formula1>
    </dataValidation>
    <dataValidation type="list" allowBlank="1" showInputMessage="1" showErrorMessage="1" sqref="B15">
      <formula1>"0, 3, 8, 13, 23, 38"</formula1>
    </dataValidation>
    <dataValidation type="list" allowBlank="1" showInputMessage="1" showErrorMessage="1" sqref="B16">
      <formula1>"0, 0.03, 0.05, 0.075, 0.0985, 0.125"</formula1>
    </dataValidation>
    <dataValidation type="decimal" allowBlank="1" showInputMessage="1" showErrorMessage="1" sqref="B44">
      <formula1>4.93</formula1>
      <formula2>1000</formula2>
    </dataValidation>
  </dataValidations>
  <pageMargins left="0.75" right="0.75" top="1" bottom="1" header="0.5" footer="0.5"/>
  <ignoredErrors>
    <ignoredError sqref="C12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2015-08-03T20:04:43Z</dcterms:created>
  <dcterms:modified xsi:type="dcterms:W3CDTF">2015-09-30T22:38:29Z</dcterms:modified>
</cp:coreProperties>
</file>